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840"/>
  </bookViews>
  <sheets>
    <sheet name="Step 2" sheetId="2" r:id="rId1"/>
    <sheet name="CADINS" sheetId="3" r:id="rId2"/>
    <sheet name="Hidden Harm" sheetId="4" r:id="rId3"/>
    <sheet name="Low Threshold" sheetId="5" r:id="rId4"/>
    <sheet name="Targeted Prev" sheetId="7" r:id="rId5"/>
    <sheet name="Youth Treatment" sheetId="8" r:id="rId6"/>
  </sheets>
  <calcPr calcId="145621"/>
</workbook>
</file>

<file path=xl/calcChain.xml><?xml version="1.0" encoding="utf-8"?>
<calcChain xmlns="http://schemas.openxmlformats.org/spreadsheetml/2006/main">
  <c r="M45" i="8" l="1"/>
  <c r="L32" i="8"/>
  <c r="J8" i="8"/>
  <c r="M44" i="8"/>
  <c r="L31" i="8"/>
  <c r="J23" i="8"/>
  <c r="J7" i="8"/>
  <c r="F7" i="8"/>
  <c r="M43" i="8"/>
  <c r="L30" i="8"/>
  <c r="J6" i="8"/>
  <c r="M42" i="8"/>
  <c r="L29" i="8"/>
  <c r="H29" i="8"/>
  <c r="J5" i="8"/>
  <c r="F5" i="8"/>
  <c r="D6" i="7" l="1"/>
  <c r="M5" i="7"/>
  <c r="L5" i="7"/>
  <c r="K5" i="7"/>
  <c r="H5" i="7"/>
  <c r="G5" i="7"/>
  <c r="F5" i="7"/>
  <c r="J5" i="7"/>
  <c r="E5" i="7"/>
  <c r="I5" i="7"/>
  <c r="D5" i="7"/>
  <c r="D8" i="4" l="1"/>
  <c r="K37" i="2" l="1"/>
  <c r="K9" i="2"/>
  <c r="K6" i="2"/>
  <c r="K7" i="2" l="1"/>
  <c r="F7" i="2"/>
  <c r="K35" i="2"/>
  <c r="K34" i="2"/>
</calcChain>
</file>

<file path=xl/comments1.xml><?xml version="1.0" encoding="utf-8"?>
<comments xmlns="http://schemas.openxmlformats.org/spreadsheetml/2006/main">
  <authors>
    <author>Nigel Jackson</author>
  </authors>
  <commentList>
    <comment ref="G23" authorId="0">
      <text>
        <r>
          <rPr>
            <b/>
            <sz val="9"/>
            <color indexed="81"/>
            <rFont val="Tahoma"/>
            <family val="2"/>
          </rPr>
          <t>Nigel Jackson:</t>
        </r>
        <r>
          <rPr>
            <sz val="9"/>
            <color indexed="81"/>
            <rFont val="Tahoma"/>
            <family val="2"/>
          </rPr>
          <t xml:space="preserve">
Return states 169.25hrs
</t>
        </r>
      </text>
    </comment>
  </commentList>
</comments>
</file>

<file path=xl/sharedStrings.xml><?xml version="1.0" encoding="utf-8"?>
<sst xmlns="http://schemas.openxmlformats.org/spreadsheetml/2006/main" count="649" uniqueCount="314">
  <si>
    <t>STEP TWO SERIVCES</t>
  </si>
  <si>
    <t>Belfast</t>
  </si>
  <si>
    <t>SE</t>
  </si>
  <si>
    <t>North</t>
  </si>
  <si>
    <t>South</t>
  </si>
  <si>
    <t>West</t>
  </si>
  <si>
    <t>Addiction NI</t>
  </si>
  <si>
    <t>Dunlewy</t>
  </si>
  <si>
    <t>Extern</t>
  </si>
  <si>
    <t>n/a</t>
  </si>
  <si>
    <t>ASCERT</t>
  </si>
  <si>
    <t>Locality</t>
  </si>
  <si>
    <t>Provider</t>
  </si>
  <si>
    <t>START 360</t>
  </si>
  <si>
    <t>HIDDEN HARM</t>
  </si>
  <si>
    <t>Barnados</t>
  </si>
  <si>
    <t>LOW THRESHOLD</t>
  </si>
  <si>
    <t>Simon Community</t>
  </si>
  <si>
    <t>DePaul</t>
  </si>
  <si>
    <t>TARGETED PREVENTION</t>
  </si>
  <si>
    <t>YMCA</t>
  </si>
  <si>
    <t>Target - IPI Clients</t>
  </si>
  <si>
    <t>768 Sessions</t>
  </si>
  <si>
    <t>Target - Family Support - Families</t>
  </si>
  <si>
    <t>375 Sessions (187.5hrs)</t>
  </si>
  <si>
    <t>Extended Brief Interventions</t>
  </si>
  <si>
    <t>Psychotherapeutic Interventions</t>
  </si>
  <si>
    <t>1048 Sessions + 1000 ?</t>
  </si>
  <si>
    <t>Family Support</t>
  </si>
  <si>
    <t>No of Service Users Provided with Group Work
(2.1.13)</t>
  </si>
  <si>
    <t>Number of Preparatory Groups Delivered
(2.1.13)</t>
  </si>
  <si>
    <t>EBI - Therapeutic / Prepatory / Promo Group Work - Hrs
(2.1.14)</t>
  </si>
  <si>
    <t>Total Hours
(2.1.18)</t>
  </si>
  <si>
    <t>Total 2018/19
(2.5.1)</t>
  </si>
  <si>
    <t>Delivered 2018/19 - Hrs
(2.5.2)</t>
  </si>
  <si>
    <t>Other Hrs Provided
(2.5.3)</t>
  </si>
  <si>
    <t>Total FS Numbers
(2.6.0)</t>
  </si>
  <si>
    <t>PBNI</t>
  </si>
  <si>
    <t>No of Referrals Received 
(2.4.1)</t>
  </si>
  <si>
    <t>No of Service Users From PBNI
(2.4.2)</t>
  </si>
  <si>
    <t>No of Hours Delivered 
(2.4.3)</t>
  </si>
  <si>
    <t>No of DNA Appts
(2.4.5)</t>
  </si>
  <si>
    <t>450 Sessions
(225 Hrs)</t>
  </si>
  <si>
    <t>Target - IPI Sessions / Hours</t>
  </si>
  <si>
    <t>Number of Referrals for EBI
(2.1.0)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</si>
  <si>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- EBI Clients
(2.1.1)</t>
    </r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</si>
  <si>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 - EBI Hrs  /Sessions</t>
    </r>
  </si>
  <si>
    <t>346 Sessions 
(173 Hrs)</t>
  </si>
  <si>
    <t>Total  Users Provided with EBI 2018/19
(2.1.1)</t>
  </si>
  <si>
    <t>EBI - Total Service Users Seen
(2.1.17)</t>
  </si>
  <si>
    <t>Working With Youth Treatment Services</t>
  </si>
  <si>
    <t>No of Referrals Made to YTS 
(2.3.1)</t>
  </si>
  <si>
    <t>No of Referrals From YTS
(2.3.2)</t>
  </si>
  <si>
    <t>No of Cases With Joint Working 
(2.3.4)</t>
  </si>
  <si>
    <t>No of Referrals Received
(2.5.0)</t>
  </si>
  <si>
    <t>Unscheduled Appt - Clients
(2.5.4)</t>
  </si>
  <si>
    <t>Unscheduled Appt - Hrs 
(2.5.5/2.5.6/2.5.7 /2.5.8)</t>
  </si>
  <si>
    <t>Total No Service Users
(2.5.16)</t>
  </si>
  <si>
    <t>Total Hours Provided
(2.5.17)</t>
  </si>
  <si>
    <t>No Service Users on Waiting List
(2.5.19)</t>
  </si>
  <si>
    <t>No of Families Availing of Service
(2.6.1)</t>
  </si>
  <si>
    <t>No of Families Supported
(2.6.2)</t>
  </si>
  <si>
    <t>Hrs Provided - Scheduled Appts 
(2.6.4)</t>
  </si>
  <si>
    <t>No of Family Support Sessions Delivered
(2.6.3)</t>
  </si>
  <si>
    <t>TARGET</t>
  </si>
  <si>
    <t>Number - Clients / Families / Sessions</t>
  </si>
  <si>
    <t>Hours</t>
  </si>
  <si>
    <t>Target - Family Support - Sessions
(2.6.3)</t>
  </si>
  <si>
    <t>No of Families Supported - Unscheduled
(2.6.5)</t>
  </si>
  <si>
    <t>No of Family Support Sessions Delivered - Unscheduled
(2.6.6)</t>
  </si>
  <si>
    <t>No of Additional FSS Delivered - Unscheduled
(2.6.7)</t>
  </si>
  <si>
    <t>Hrs Provided - Unscheduled Appts 
(2.6.8)</t>
  </si>
  <si>
    <t>Hrs Provided - Anonymous Service User 
(2.6.9)</t>
  </si>
  <si>
    <t>No of Additional Family Support Sessions - DNA/CAN
(2.6.11)</t>
  </si>
  <si>
    <t>Total Family Support Sessions Provided
(2.6.12)</t>
  </si>
  <si>
    <t>New Clients
(2.6.18)</t>
  </si>
  <si>
    <t>New Families
(2.6.19)</t>
  </si>
  <si>
    <t>EBI - Number of DNA and CNA
(2.1.11)</t>
  </si>
  <si>
    <t>Additional Hrs - DNA and CNA 
(2.5.9/2.5.10)</t>
  </si>
  <si>
    <t>131 Hrs</t>
  </si>
  <si>
    <t>No of DNAs and CAN 
(2.5.9)</t>
  </si>
  <si>
    <t>363.8 Hrs</t>
  </si>
  <si>
    <t>748 hrs</t>
  </si>
  <si>
    <t>100.45 Hrs</t>
  </si>
  <si>
    <t>DNA and CNA 
(2.6.10)</t>
  </si>
  <si>
    <t>14 Hrs</t>
  </si>
  <si>
    <t>51.5 Hrs</t>
  </si>
  <si>
    <t>169hr 25min</t>
  </si>
  <si>
    <t xml:space="preserve"> 1 to 1 hrs providing EBI - Scheduled
(2.1.2 )</t>
  </si>
  <si>
    <t>Hours Providing for Appts etc
(2.1.3)</t>
  </si>
  <si>
    <t xml:space="preserve"> EBI Outside Scheduled Appt - Users
(2.1.4)</t>
  </si>
  <si>
    <t xml:space="preserve"> Hours Relating to Unscheduled Appt
(2.1.5 to 2.1.9)</t>
  </si>
  <si>
    <t>EBI - Additional Hrs  DNA and CNA
(2.1.12)</t>
  </si>
  <si>
    <t>3.5 Hrs</t>
  </si>
  <si>
    <t>2.5 Hrs</t>
  </si>
  <si>
    <t>194.45 hrs</t>
  </si>
  <si>
    <t>Working With Statutory Community Addiction Teams</t>
  </si>
  <si>
    <t>No of Referrals Made to SCAT 
(2.2.1)</t>
  </si>
  <si>
    <t>No of Referrals From SCAT
(2.2.2)</t>
  </si>
  <si>
    <t>.</t>
  </si>
  <si>
    <t>No of Referrals Stepped Down from SCAT 
(2.2.3)</t>
  </si>
  <si>
    <t>No of Referrals Stepped Up to SCAT
(2.2.4)</t>
  </si>
  <si>
    <t>No of Cases With Joint Working 
(2.2.5)</t>
  </si>
  <si>
    <t>314.5 Hrs</t>
  </si>
  <si>
    <t>5778.75 (Inc EBI)</t>
  </si>
  <si>
    <t>82.5 Hrs</t>
  </si>
  <si>
    <t>229.5 Hrs</t>
  </si>
  <si>
    <t>197.5 Hrs</t>
  </si>
  <si>
    <t>No of Users engaged with Unscheduled Appt - not provided with EBI
(2.1.10)</t>
  </si>
  <si>
    <t>Regional KPIs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</si>
  <si>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- No of Regional Alcohol Events/Initiatives supported and promoted.
(2.4.1)</t>
    </r>
  </si>
  <si>
    <t>No of Regional Alcohol Events/Initiatives supported and promoted.
(2.4.1)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</si>
  <si>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 - No of Local Alcohol Events/Initiatives Held in Support of Regional Events
(2.4.2)</t>
    </r>
  </si>
  <si>
    <t>No of Local Alcohol Events/Initiatives Held in Support of Regional Events
(2.4.2)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</si>
  <si>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- No of Regional Drug related Events /Initiatives supported and promoted.
(2.5.1)</t>
    </r>
  </si>
  <si>
    <t>No of Regional Drug related Events /Initiatives supported and promoted.
(2.5.1)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</si>
  <si>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 - No of Local Drug Events/Initiatives Held in Support of Regional Events
(2.5.2)</t>
    </r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</si>
  <si>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 - No of Local Alcohol Events/Initiatives Held in Response to Local Needs/Concerns
(2.4.3)</t>
    </r>
  </si>
  <si>
    <t>No of Local Alcohol Events/Initiatives Held in Response to Local Needs/Concerns
(2.4.3)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</si>
  <si>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 - No of Local Alcohol Events/Initiatives Held in Response to Local Needs/Concerns
(2.5.3)</t>
    </r>
  </si>
  <si>
    <t>No of Local Drug Events/Initiatives Held in Support of Regional Events
(2.5.2)</t>
  </si>
  <si>
    <t>No of Local Alcohol Events/Initiatives Held in Response to Local Needs/Concerns
(2.5.3)</t>
  </si>
  <si>
    <t>CADINS</t>
  </si>
  <si>
    <t>Local Monitoring Requirements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</si>
  <si>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- No of Organisations Registered on the Database
(2.8.1)</t>
    </r>
  </si>
  <si>
    <t>No of Organisations Registered on the Database
(2.8.1)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</si>
  <si>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 - No of Local D&amp;A Service Provider Network Meetings Held 
(2.9.1)</t>
    </r>
  </si>
  <si>
    <t>No of Local D&amp;A Service Provider Network Meetings Held 
(2.9.1)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</si>
  <si>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 - No of Updates/ Information Alerts Circulated
(2.8.2)</t>
    </r>
  </si>
  <si>
    <t>No of Updates/ Information Alerts Circulated
(2.8.2)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</si>
  <si>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- No of Interagency Events/ Initiatives held Where DACT Connections Service Has Taken Lead
(2.12.1)</t>
    </r>
  </si>
  <si>
    <t>No of Interagency Events/ Initiatives held Where DACT Connections Service Has Taken Lead
(2.12.1)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</si>
  <si>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 - Total No of Organisations Engaged per Meeting / per Quarter
(2.15.3)</t>
    </r>
  </si>
  <si>
    <t>Total No of Organisations Engaged per Meeting / per Quarter
(2.15.3)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</si>
  <si>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 - No of Awareness Raising Sessions
(2.16.1)</t>
    </r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</si>
  <si>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 - No of Stakeholder Meetings Organised and/or Facilitated by DACT Connections
(2.15.1)</t>
    </r>
  </si>
  <si>
    <t>No of Stakeholder Meetings Organised and/or Facilitated by DACT Connections
(2.15.1)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</si>
  <si>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 - No of Attendees per Stakeholder Meeting / per Quarter
(2.15.2)</t>
    </r>
  </si>
  <si>
    <t>No of Attendees per Stakeholder Meeting / per Quarter
(2.15.2)</t>
  </si>
  <si>
    <t>No of Awareness Raising Sessions
(2.16.1)</t>
  </si>
  <si>
    <r>
      <rPr>
        <b/>
        <sz val="11"/>
        <color rgb="FFFF0000"/>
        <rFont val="Calibri"/>
        <family val="2"/>
        <scheme val="minor"/>
      </rPr>
      <t xml:space="preserve">Target </t>
    </r>
    <r>
      <rPr>
        <b/>
        <sz val="11"/>
        <color theme="1"/>
        <rFont val="Calibri"/>
        <family val="2"/>
        <scheme val="minor"/>
      </rPr>
      <t xml:space="preserve"> - No of Attendees at Awareness Raising Sessions
(2.16.2)</t>
    </r>
  </si>
  <si>
    <t>No of Attendees at Awareness Raising Sessions
(2.16.2)</t>
  </si>
  <si>
    <t>Total No People Who Completed a Drug and/or Alcohol Awareness Raising Session
(2.23)</t>
  </si>
  <si>
    <t>-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</si>
  <si>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- Number of Families Provided With Therapeutic Interventions
(2.1.1)</t>
    </r>
  </si>
  <si>
    <t>Number of Families Provided With Therapeutic Interventions
(2.1.1)</t>
  </si>
  <si>
    <t>Total No. Individuals Provided with Therapeutic Interventions
(2.1.2)</t>
  </si>
  <si>
    <t>Total No. Hours Spent Providing Therapeutic Interventions
(2.1.3)</t>
  </si>
  <si>
    <t>Number of DNAs
(2.1.4)</t>
  </si>
  <si>
    <t>Belfast &amp; SE</t>
  </si>
  <si>
    <t>113 DNA / 57 CNA</t>
  </si>
  <si>
    <t>No. Children Provided with Therapeutic Interventions
(2.1.5)</t>
  </si>
  <si>
    <t>Total No. Hours Spent Providing Therapeutic Interventions to Children
(2.1.6)</t>
  </si>
  <si>
    <t>No. of Children Added to Child Protection Register Whilst Engaged with Service
(2.1.7)</t>
  </si>
  <si>
    <t>No. of Children Removed from Child Protection Register Whilst Engaged with Service
(2.1.8)</t>
  </si>
  <si>
    <t xml:space="preserve">No. of Families Re-Referred to the Service 
(2.1.9) </t>
  </si>
  <si>
    <t>No. of Complaints Received
(2.1.10)</t>
  </si>
  <si>
    <t>No. of Referrals Made to Adult Substance Misuse Services
(2.2.1)</t>
  </si>
  <si>
    <t>No. of Referrals Received From Adult Substance Misuse Services
(2.2.2)</t>
  </si>
  <si>
    <t>No. of Cases with Joint Working with Adult Substance Misuse Services in Operation
(2.2.3)</t>
  </si>
  <si>
    <t>No. of Referrals Made to Social Services
(2.2.5)</t>
  </si>
  <si>
    <t>No. of Referrals Received From Social Services
(2.2.2)</t>
  </si>
  <si>
    <t>No. of Cases with Joint Working with Social Services in Operation
(2.2.3)</t>
  </si>
  <si>
    <t>No. of Families Engages with Other Relevant Statutory &amp; Non-Stat Services
(2.3.1)</t>
  </si>
  <si>
    <t>No of New Referrals Received
(2.7.1)</t>
  </si>
  <si>
    <t>No of Initial Assessments Carried Out
(2.7.2)</t>
  </si>
  <si>
    <t>No of 'New' Families Receiving In-Depth Assessment Leading to IMT
(2.7.3)</t>
  </si>
  <si>
    <t>No of Therapeutic Intervention / Support Sessions Delivered
(2.7.4)</t>
  </si>
  <si>
    <t>No of Social Services Led Multi Agency Plans Participated In
(2.7.5)</t>
  </si>
  <si>
    <t>No of Families                                                                                                                                                                Who Completed Treatment
(2.7.6)</t>
  </si>
  <si>
    <t>95 DNA / 50 CNA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</si>
  <si>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- Number of Individuals Provided With Services
(3a)</t>
    </r>
  </si>
  <si>
    <t>Number of Individuals Provided With Services
(3a)</t>
  </si>
  <si>
    <t>Number of "Low" Type Engagement
(3b)</t>
  </si>
  <si>
    <t>Number of "Medium" Type Engagement
(3b)</t>
  </si>
  <si>
    <t>Number of "High" Type Engagement
(3b)</t>
  </si>
  <si>
    <t>No of Individuasls Engaging for First Time
(3c)</t>
  </si>
  <si>
    <t>No of Individuals Reengaging After A Break (&gt;3mths)
(3d)</t>
  </si>
  <si>
    <t>No of Individuals Continuing to Engage
(3e)</t>
  </si>
  <si>
    <t>No of In Depth Assessments 
(3f)</t>
  </si>
  <si>
    <t>No. of Individuals Who report Injecting Drugs
(4a)</t>
  </si>
  <si>
    <t>No. of Individuals Given Advice/Support on Hep B Testing &amp; Vaccination
(4a)</t>
  </si>
  <si>
    <t>No. of Individuals Given Advice/Support on Hep C Testing &amp; Vaccination
(4b)</t>
  </si>
  <si>
    <t>No. of Individuals Given Injecting Equipment  /Advice on safer Injecting Etc
(4c)</t>
  </si>
  <si>
    <t>No. of Individuals Given Foil
(4d)</t>
  </si>
  <si>
    <t>No of Individuals Whose Primary Substance Causing Difficulties is Alcohol 
(5a)</t>
  </si>
  <si>
    <t>No of Individuals Whose Primary Substance Causing Difficulties is Drugs
(5b)</t>
  </si>
  <si>
    <t>No of Individuals Whose Primary Substance Causing Difficulties Are Drugs AND Alcohol 
(5c)</t>
  </si>
  <si>
    <t>No of Service Users Referred to NIFRS for Saftey Checks
(6b)</t>
  </si>
  <si>
    <t>No of Service Users Who Received Support to Primary Care
(6c)</t>
  </si>
  <si>
    <t>No of Service Users Who Received Support to Access Benefits
(6d)</t>
  </si>
  <si>
    <t>No of Service Users Given Advice / Support on Employment
(6e)</t>
  </si>
  <si>
    <t>No of Service Users Who Received Support to Access SSMT Services
(6f)</t>
  </si>
  <si>
    <t>No of Service Users Who Received Support to Access MH Services
(6g)</t>
  </si>
  <si>
    <t>No of Service Users Referred to Specialist Accommodation/ Approp Housing
(6a)</t>
  </si>
  <si>
    <t>No of Service Users Who Received Support to Access PD Services
(6h)</t>
  </si>
  <si>
    <t>No of Self Referrals
(7c)</t>
  </si>
  <si>
    <t>No of Referrals from Health Prof Within Teams Within Trust
(7e)</t>
  </si>
  <si>
    <t>No of Referrals from ED / Acute Hospitals / SMLS
(7f)</t>
  </si>
  <si>
    <t>No of Service Users Referred Who Had Been Contacted - Attempted
(7h)</t>
  </si>
  <si>
    <t>No of Service Users Who Had Been Contacted - Successful
(7i)</t>
  </si>
  <si>
    <t>No of Service Users Referred / Contacted and Agreeable to Further Contact
(7k)</t>
  </si>
  <si>
    <t>No of Families/Carers Provided With Info About A/S Misuse
(8a)</t>
  </si>
  <si>
    <t>No of Clients Where Family/Carers Engaged to Support Outcomes
(8b)</t>
  </si>
  <si>
    <t>No of Service Users Referred 
(7d)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</si>
  <si>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- Delivery of Age Approp Lifeskills &amp; Harn Reduction Prog. - No of Prog
(2.4)</t>
    </r>
  </si>
  <si>
    <r>
      <rPr>
        <b/>
        <sz val="11"/>
        <color rgb="FFFF0000"/>
        <rFont val="Calibri"/>
        <family val="2"/>
        <scheme val="minor"/>
      </rPr>
      <t xml:space="preserve">Target </t>
    </r>
    <r>
      <rPr>
        <b/>
        <sz val="11"/>
        <color theme="1"/>
        <rFont val="Calibri"/>
        <family val="2"/>
        <scheme val="minor"/>
      </rPr>
      <t>- Delivery of Age Approp Lifeskills &amp; Harn Reduction Prog. - No of Participants
(2.4)</t>
    </r>
  </si>
  <si>
    <t>Delivery of Age Approp Lifeskills &amp; Harn Reduction Prog. - No of Participants
(2.4)</t>
  </si>
  <si>
    <t>Delivery of Age Approp Lifeskills &amp; Harn Reduction Prog. - No of Prog
(2.4.2)</t>
  </si>
  <si>
    <t>Total No of Age Approp Life Skill &amp; Harm Reduction Courses Delivered to 11 - 13 yr olds 
(2.4.3)</t>
  </si>
  <si>
    <t>Total No of Age Approp Life Skill &amp; Harm Reduction Courses Delivered to 14 - 15 yr olds 
(2.4.4)</t>
  </si>
  <si>
    <t>Total No of Age Approp Life Skill &amp; Harm Reduction Courses Delivered to 16 - 21 yr olds 
(2.4.5)</t>
  </si>
  <si>
    <t>Total No of Attendees 11-13
(2.4.6)</t>
  </si>
  <si>
    <t>Total No of Attendees 14-15
(2.4.7)</t>
  </si>
  <si>
    <t>Total No of Attendees 16-21
(2.4.8)</t>
  </si>
  <si>
    <t>No of Courses Cancelled / Not Completed
(2.4.9)</t>
  </si>
  <si>
    <t>No of Complaints Received
(2.4.10)</t>
  </si>
  <si>
    <t>Raise Awareness of Local SMTSS - No of Mtgs Attended/ Organised / Local Consultations
(2.5.2)</t>
  </si>
  <si>
    <t>No. of Young People Signposted / refferred to Youth T&amp;S Provider
(2.5.3)</t>
  </si>
  <si>
    <t>No. of People Screened Using RIAT
(2.5.4)</t>
  </si>
  <si>
    <t>No. of Staff Signposted on to Workforce Development Provider
(2.6.3)</t>
  </si>
  <si>
    <t>Assist Local DACT - No of Protocal Mtgs Attended
(2.7.2)</t>
  </si>
  <si>
    <t>No of Prog Delivered as Part of Protocol Response Initiative / Action Plan
(2.7.3)</t>
  </si>
  <si>
    <t>No of Links Established with Local Partnerships / Networks
(2.10.1)</t>
  </si>
  <si>
    <t>No of Referral Received from Local Community Groups
(2.10.2)</t>
  </si>
  <si>
    <t>No of Local Organisations and Groups Engaged
(2.10.3)</t>
  </si>
  <si>
    <t>No of Meetings Held with Local Org &amp; Groups
(2.10.4)</t>
  </si>
  <si>
    <t>Raise Awareness of Training Courses/Prog - No of Mtgs attended / organised / consultations held
(2.6.2)</t>
  </si>
  <si>
    <t>YOUTH TREATMENT SERVICES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</si>
  <si>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- Number of Service Users Provided with 1 to 1 Support
(2.1.1)</t>
    </r>
  </si>
  <si>
    <t>Number of Service Users Provided with 1 to 1 Support
(2.1.1)</t>
  </si>
  <si>
    <t>No of 1 to 1 Hrs Providing Treatment &amp; Support to Service Users - Scheduled Appt
(2.1.2)</t>
  </si>
  <si>
    <r>
      <rPr>
        <b/>
        <sz val="11"/>
        <color rgb="FFFF0000"/>
        <rFont val="Calibri"/>
        <family val="2"/>
        <scheme val="minor"/>
      </rPr>
      <t xml:space="preserve">Target </t>
    </r>
    <r>
      <rPr>
        <b/>
        <sz val="11"/>
        <color theme="1"/>
        <rFont val="Calibri"/>
        <family val="2"/>
        <scheme val="minor"/>
      </rPr>
      <t>- No of 1 to 1 Hrs Providing Treatment &amp; Support to Service Users - Scheduled Appt
(2.1.2)</t>
    </r>
  </si>
  <si>
    <t>No of 1 to 1 Hrs Provided for Appts or Other Work Supporting Service User's Recovery
(2.1.3)</t>
  </si>
  <si>
    <t>No of Service Users Seen and provided with T&amp;S Outside of Scheduled Appt
(2.1.4)</t>
  </si>
  <si>
    <t>Unscheduled Appt - 1 to 1 hrs Provided 
(2.1.5/2.1.6/2.1.7 /2.1.8/2.1.9)</t>
  </si>
  <si>
    <t>No of DNAs and CAN 
(2.1.10)</t>
  </si>
  <si>
    <t>Provide Treatment and Support to Children and Young People (11-25) Identified as Having Substance Misuse Difficulties</t>
  </si>
  <si>
    <t>Deliver Therapeutic Interventions and Support to Children and Families Affected by Parental Substance Misuse</t>
  </si>
  <si>
    <t>Working With Adult Substance Misuse Services and Social Services</t>
  </si>
  <si>
    <t>Summary of Services</t>
  </si>
  <si>
    <t>Provide a Person Centred Service to Those Who Misuse Drugs &amp; Alcohol At Harmful Levels……</t>
  </si>
  <si>
    <t>To Support Access to Other Relevant Support Services</t>
  </si>
  <si>
    <t>To Provide Evidence of Agreed Pathways for Clients</t>
  </si>
  <si>
    <t>Delivery of Age Appropriate Lifeskills and Self Harm Reduction Programmes for use with Vulnerable Young People Using or at Risk of Using Substances</t>
  </si>
  <si>
    <t>Raising Awareness / Assisting DACT</t>
  </si>
  <si>
    <t>Ensure Service Has Strong Links With Local Communities</t>
  </si>
  <si>
    <t>No of New Referrals Received
(2.1.15)</t>
  </si>
  <si>
    <t>No. of Referrals Seen
(2.1.16)</t>
  </si>
  <si>
    <t>No. of Initial Assessments Carried Out
(2.1.17)</t>
  </si>
  <si>
    <t>No. of New Clients Receiving In-depth Assessment Leading to IMT
(2.1.18)</t>
  </si>
  <si>
    <t>No. of Service Users Who Completed Treatment
(2.1.19)</t>
  </si>
  <si>
    <t>No of Service Users on Waiting List 
(2.1.20)</t>
  </si>
  <si>
    <t>Average Response / Waiting Time Between Referral and First Appt
(2.1.21)</t>
  </si>
  <si>
    <t>Summary of Activities</t>
  </si>
  <si>
    <t>No of Service Users Provided with Group Work
(2.1.23a)</t>
  </si>
  <si>
    <r>
      <rPr>
        <b/>
        <sz val="11"/>
        <color rgb="FFFF0000"/>
        <rFont val="Calibri"/>
        <family val="2"/>
        <scheme val="minor"/>
      </rPr>
      <t>Target -</t>
    </r>
    <r>
      <rPr>
        <b/>
        <sz val="11"/>
        <color theme="1"/>
        <rFont val="Calibri"/>
        <family val="2"/>
        <scheme val="minor"/>
      </rPr>
      <t xml:space="preserve"> No of Service Users Provided with Group Work
(2.1.23a)</t>
    </r>
  </si>
  <si>
    <r>
      <rPr>
        <b/>
        <sz val="11"/>
        <color rgb="FFFF0000"/>
        <rFont val="Calibri"/>
        <family val="2"/>
        <scheme val="minor"/>
      </rPr>
      <t xml:space="preserve">Target </t>
    </r>
    <r>
      <rPr>
        <b/>
        <sz val="11"/>
        <color theme="1"/>
        <rFont val="Calibri"/>
        <family val="2"/>
        <scheme val="minor"/>
      </rPr>
      <t>- Number of Therapeutic Groups Delivered
(2.1.23b)</t>
    </r>
  </si>
  <si>
    <t>Number of Therapeutic Groups Delivered
(2.1.23b)</t>
  </si>
  <si>
    <t>No of Prepatory Groups Delivered
(2.1.23c)</t>
  </si>
  <si>
    <t>No of Promotional Groups Delivered 
(2.1.23d)</t>
  </si>
  <si>
    <r>
      <rPr>
        <b/>
        <sz val="11"/>
        <color rgb="FFFF0000"/>
        <rFont val="Calibri"/>
        <family val="2"/>
        <scheme val="minor"/>
      </rPr>
      <t xml:space="preserve">Target </t>
    </r>
    <r>
      <rPr>
        <b/>
        <sz val="11"/>
        <color theme="1"/>
        <rFont val="Calibri"/>
        <family val="2"/>
        <scheme val="minor"/>
      </rPr>
      <t>- No of Group Work Hrs Completed with Service Users - Scheduled Appt
(2.1.24)</t>
    </r>
  </si>
  <si>
    <t>No of Group Work Hrs Completed with Service Users - Scheduled Appt
(2.1.24)</t>
  </si>
  <si>
    <t>No of Groups Unable to Proceed Due to Low Numbers
(2.1.25)</t>
  </si>
  <si>
    <t>No of Additional Hrs of Follow Up With DNA/CAN Users
(2.1.26)</t>
  </si>
  <si>
    <t>Therapeutic, Preparatory and/or Promotional Group Work</t>
  </si>
  <si>
    <t>Target - No of Families Engaged
(2.2.0)</t>
  </si>
  <si>
    <t>No of Families Engaged
(2.2.0)</t>
  </si>
  <si>
    <t>Overall No of Family Members Engaging With Service 
(2.2.1)</t>
  </si>
  <si>
    <t>No of Family Engagement Hours - Scheduled Appt
(2.2.3)</t>
  </si>
  <si>
    <t>No of 1 to 1 Family Engagement Hours Provided for Appts &amp; Other Work - Scheduled Appt
(2.2.4)</t>
  </si>
  <si>
    <t>No of Families Engaged Outside of Scheduled Appt
(2.2.5)</t>
  </si>
  <si>
    <t>No of Family Engagement Hrs - Outside of Scheduled Appt
(2.2.6/2.2.7/2.2.8 / 2.2.9)</t>
  </si>
  <si>
    <t>Additional Hrs - DNA and CNA 
(2.1.11)</t>
  </si>
  <si>
    <t>No of DNAs and CAN 
(2.2.10)</t>
  </si>
  <si>
    <t>Additional Hrs - DNA and CNA 
(2.2.11)</t>
  </si>
  <si>
    <t>Total No of Service Users Seen
(2.1.12)
(2.1.1 - 2.1.11)</t>
  </si>
  <si>
    <t>Total No of 1 to 1 Hrs Provided to Service Users
(2.1.13)
(2.1.2 - 2.1.11)</t>
  </si>
  <si>
    <t>Total No of Family Engagement Hours Provided
(2.2.13)
(2.2.3 - 2.2.11)</t>
  </si>
  <si>
    <t>To Engage Families in Therapeutic Process if Appropriate</t>
  </si>
  <si>
    <t>Target - No of Families Referred
(2.3.0)</t>
  </si>
  <si>
    <t>No of Families Referred
(2.3.0)</t>
  </si>
  <si>
    <t>Overall No of Family Members Availing of the Service 
(2.3.1)</t>
  </si>
  <si>
    <t>No of New Familes Receiving an In-depth Assessment Leading to IMT
(2.3.2)</t>
  </si>
  <si>
    <t>No of Familes Supported - Scheduled Appt
(2.3.3)</t>
  </si>
  <si>
    <t>No of Family Support Hours Delivered - Scheduled Appt
(2.3.4)</t>
  </si>
  <si>
    <t>Target - No of Family Support Hours Delivered - Scheduled Appt
(2.3.4)</t>
  </si>
  <si>
    <t>No of Hours Provided for Appt &amp; Other Work - Scheduled Appt
(2.3.5)</t>
  </si>
  <si>
    <t>No of Families Supported Outside of Scheduled Appt
(2.3.6)</t>
  </si>
  <si>
    <t>No of Family Support Hrs - Outside of Scheduled Appt
(2.3.7/2.3.8 / 2.3.9)</t>
  </si>
  <si>
    <t>No of DNAs and CAN 
(2.3.12)</t>
  </si>
  <si>
    <t>Additional Hrs - DNA and CNA 
(2.3.13)</t>
  </si>
  <si>
    <t>Total No of Families Engaged 
(2.2.12)
(2.2.0-2.2.11)</t>
  </si>
  <si>
    <t>Total No of Family Support Hours Provided
(2.3.15)
(2.3.4 - 2.3.13)</t>
  </si>
  <si>
    <t>Family Support - 5 Step Method</t>
  </si>
  <si>
    <t>No of Referrals Made to Adult Substance Misuse Services
(2.4.1)</t>
  </si>
  <si>
    <t>No. of Referrals From Adult SMS
(2.4.2)</t>
  </si>
  <si>
    <t>No. of Referrals From CAMHS
(2.4.6)</t>
  </si>
  <si>
    <t>No of Referrals Made to Child &amp; Adolescent Mental Health Services
(2.4.5)</t>
  </si>
  <si>
    <t>No. of Cases with Joint Working With CAMHS in Operation
(2.4.7)</t>
  </si>
  <si>
    <t>No. of Cases with Joint Working With Adult SMS in Operation
(2.4.3)</t>
  </si>
  <si>
    <t>Working with Adult Substance Misuse Services and CAMHS</t>
  </si>
  <si>
    <t xml:space="preserve">YOUTH TREATMENT SERVICES </t>
  </si>
  <si>
    <t>(Page 2)</t>
  </si>
  <si>
    <t>(Page 1)</t>
  </si>
  <si>
    <t>2 Wks</t>
  </si>
  <si>
    <t>Total No of Group Work Hours Completed with Service Users 
(2.1.27)
(2.123-2.1.26)</t>
  </si>
  <si>
    <r>
      <rPr>
        <b/>
        <sz val="11"/>
        <color rgb="FFFF0000"/>
        <rFont val="Calibri"/>
        <family val="2"/>
        <scheme val="minor"/>
      </rPr>
      <t>Target</t>
    </r>
    <r>
      <rPr>
        <b/>
        <sz val="11"/>
        <color theme="1"/>
        <rFont val="Calibri"/>
        <family val="2"/>
        <scheme val="minor"/>
      </rPr>
      <t xml:space="preserve"> - No of Family Engagement Hours - Scheduled Appt
(2.2.3)</t>
    </r>
  </si>
  <si>
    <t>Total No of Families Supported 
(2.3.14)
(2.3.0-2.3.13)</t>
  </si>
  <si>
    <t>7 Days</t>
  </si>
  <si>
    <t>No of Families Engaged - Face to Face, telephone, text, social media
(2.2.2)</t>
  </si>
  <si>
    <t>1 - 2 Wks</t>
  </si>
  <si>
    <t>5 Days</t>
  </si>
  <si>
    <t>Not from Dani -  The PMR gathers the number of hours support provided eg. Case conferences etc. this is not accounted for above - just checking in that this has been a conscious decision?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</si>
</sst>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2">
    <border>
      <left/>
      <right/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2" borderId="36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" fillId="0" borderId="0" xfId="0" applyFont="1" applyBorder="1" applyAlignment="1"/>
    <xf numFmtId="0" fontId="0" fillId="2" borderId="35" xfId="0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30" xfId="0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8" xfId="0" applyFill="1" applyBorder="1"/>
    <xf numFmtId="0" fontId="0" fillId="6" borderId="18" xfId="0" applyFill="1" applyBorder="1"/>
    <xf numFmtId="0" fontId="0" fillId="4" borderId="18" xfId="0" applyFill="1" applyBorder="1"/>
    <xf numFmtId="0" fontId="1" fillId="6" borderId="41" xfId="0" applyFont="1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/>
    <xf numFmtId="0" fontId="1" fillId="5" borderId="44" xfId="0" applyFont="1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1" fillId="6" borderId="45" xfId="0" applyFont="1" applyFill="1" applyBorder="1" applyAlignment="1">
      <alignment horizontal="center" wrapText="1"/>
    </xf>
    <xf numFmtId="0" fontId="0" fillId="5" borderId="53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/>
    </xf>
    <xf numFmtId="0" fontId="1" fillId="0" borderId="62" xfId="0" applyFont="1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 wrapText="1"/>
    </xf>
    <xf numFmtId="0" fontId="0" fillId="6" borderId="63" xfId="0" applyFill="1" applyBorder="1" applyAlignment="1">
      <alignment horizontal="center" vertical="center" wrapText="1"/>
    </xf>
    <xf numFmtId="0" fontId="0" fillId="6" borderId="64" xfId="0" applyFill="1" applyBorder="1" applyAlignment="1">
      <alignment horizontal="center" vertical="center" wrapText="1"/>
    </xf>
    <xf numFmtId="0" fontId="0" fillId="6" borderId="65" xfId="0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6" borderId="6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 wrapText="1"/>
    </xf>
    <xf numFmtId="0" fontId="1" fillId="6" borderId="67" xfId="0" applyFont="1" applyFill="1" applyBorder="1" applyAlignment="1">
      <alignment horizontal="center" vertical="center" wrapText="1"/>
    </xf>
    <xf numFmtId="0" fontId="1" fillId="6" borderId="68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 wrapText="1"/>
    </xf>
    <xf numFmtId="0" fontId="1" fillId="6" borderId="70" xfId="0" applyFont="1" applyFill="1" applyBorder="1" applyAlignment="1">
      <alignment horizontal="center" vertical="center" wrapText="1"/>
    </xf>
    <xf numFmtId="0" fontId="1" fillId="6" borderId="7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6" borderId="69" xfId="0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/>
    </xf>
    <xf numFmtId="0" fontId="10" fillId="6" borderId="47" xfId="0" applyFont="1" applyFill="1" applyBorder="1" applyAlignment="1">
      <alignment horizontal="center" vertical="center" wrapText="1"/>
    </xf>
    <xf numFmtId="0" fontId="0" fillId="5" borderId="72" xfId="0" applyFill="1" applyBorder="1" applyAlignment="1">
      <alignment horizontal="center" vertical="center"/>
    </xf>
    <xf numFmtId="0" fontId="0" fillId="6" borderId="61" xfId="0" applyFill="1" applyBorder="1" applyAlignment="1">
      <alignment horizontal="center" vertical="center"/>
    </xf>
    <xf numFmtId="0" fontId="0" fillId="6" borderId="73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6" borderId="74" xfId="0" applyFill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6" borderId="63" xfId="0" applyFill="1" applyBorder="1" applyAlignment="1">
      <alignment horizontal="center" vertical="center"/>
    </xf>
    <xf numFmtId="0" fontId="0" fillId="6" borderId="73" xfId="0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1" fillId="6" borderId="75" xfId="0" applyFont="1" applyFill="1" applyBorder="1" applyAlignment="1">
      <alignment horizontal="center" vertical="center" wrapText="1"/>
    </xf>
    <xf numFmtId="0" fontId="1" fillId="6" borderId="59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6" borderId="51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76" xfId="0" applyFill="1" applyBorder="1" applyAlignment="1">
      <alignment horizontal="center" vertical="center"/>
    </xf>
    <xf numFmtId="0" fontId="0" fillId="6" borderId="77" xfId="0" applyFill="1" applyBorder="1" applyAlignment="1">
      <alignment horizontal="center" vertical="center"/>
    </xf>
    <xf numFmtId="0" fontId="0" fillId="6" borderId="78" xfId="0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0" fontId="0" fillId="6" borderId="80" xfId="0" applyFill="1" applyBorder="1" applyAlignment="1">
      <alignment horizontal="center" vertical="center"/>
    </xf>
    <xf numFmtId="0" fontId="1" fillId="6" borderId="8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5" borderId="63" xfId="0" applyFill="1" applyBorder="1" applyAlignment="1">
      <alignment horizontal="center" vertical="center" wrapText="1"/>
    </xf>
    <xf numFmtId="0" fontId="0" fillId="5" borderId="64" xfId="0" applyFill="1" applyBorder="1" applyAlignment="1">
      <alignment horizontal="center" vertical="center" wrapText="1"/>
    </xf>
    <xf numFmtId="0" fontId="0" fillId="5" borderId="65" xfId="0" applyFill="1" applyBorder="1" applyAlignment="1">
      <alignment horizontal="center" vertical="center" wrapText="1"/>
    </xf>
    <xf numFmtId="0" fontId="1" fillId="6" borderId="82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1" fillId="4" borderId="4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1" fillId="0" borderId="87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" fillId="4" borderId="69" xfId="0" applyFont="1" applyFill="1" applyBorder="1" applyAlignment="1">
      <alignment horizontal="center" vertical="center" wrapText="1"/>
    </xf>
    <xf numFmtId="0" fontId="1" fillId="5" borderId="69" xfId="0" applyFont="1" applyFill="1" applyBorder="1" applyAlignment="1">
      <alignment horizontal="center" vertical="center" wrapText="1"/>
    </xf>
    <xf numFmtId="0" fontId="0" fillId="5" borderId="63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1" fillId="5" borderId="68" xfId="0" applyFont="1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wrapText="1"/>
    </xf>
    <xf numFmtId="0" fontId="0" fillId="4" borderId="88" xfId="0" applyFill="1" applyBorder="1" applyAlignment="1">
      <alignment horizontal="center" vertical="center"/>
    </xf>
    <xf numFmtId="0" fontId="0" fillId="4" borderId="89" xfId="0" applyFill="1" applyBorder="1" applyAlignment="1">
      <alignment horizontal="center" vertical="center"/>
    </xf>
    <xf numFmtId="0" fontId="0" fillId="4" borderId="90" xfId="0" applyFill="1" applyBorder="1" applyAlignment="1">
      <alignment horizontal="center" vertical="center"/>
    </xf>
    <xf numFmtId="0" fontId="1" fillId="4" borderId="71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91" xfId="0" applyFill="1" applyBorder="1" applyAlignment="1">
      <alignment horizontal="center" vertical="center"/>
    </xf>
    <xf numFmtId="0" fontId="1" fillId="4" borderId="68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58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/>
    </xf>
    <xf numFmtId="0" fontId="2" fillId="0" borderId="0" xfId="0" applyFont="1"/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8" fillId="0" borderId="8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52"/>
  <sheetViews>
    <sheetView tabSelected="1" topLeftCell="A28" workbookViewId="0">
      <selection activeCell="L32" sqref="L32:M32"/>
    </sheetView>
  </sheetViews>
  <sheetFormatPr defaultRowHeight="15" x14ac:dyDescent="0.25"/>
  <cols>
    <col min="2" max="2" width="13.5703125" customWidth="1"/>
    <col min="3" max="3" width="14.7109375" customWidth="1"/>
    <col min="4" max="4" width="15.7109375" style="1" customWidth="1"/>
    <col min="5" max="6" width="15.42578125" style="1" customWidth="1"/>
    <col min="7" max="7" width="17.5703125" style="1" customWidth="1"/>
    <col min="8" max="8" width="16" style="3" customWidth="1"/>
    <col min="9" max="9" width="17.140625" style="3" customWidth="1"/>
    <col min="10" max="11" width="16" style="3" customWidth="1"/>
    <col min="12" max="12" width="18" style="3" customWidth="1"/>
    <col min="13" max="16" width="16" style="3" customWidth="1"/>
    <col min="17" max="17" width="16" style="6" customWidth="1"/>
    <col min="18" max="18" width="14.140625" style="1" customWidth="1"/>
    <col min="19" max="19" width="15.85546875" style="1" customWidth="1"/>
    <col min="20" max="20" width="14.7109375" style="1" customWidth="1"/>
    <col min="21" max="21" width="9.140625" style="1"/>
  </cols>
  <sheetData>
    <row r="1" spans="2:27" ht="21" x14ac:dyDescent="0.35">
      <c r="B1" s="259" t="s">
        <v>0</v>
      </c>
      <c r="C1" s="259"/>
    </row>
    <row r="2" spans="2:27" ht="15.75" thickBot="1" x14ac:dyDescent="0.3"/>
    <row r="3" spans="2:27" ht="19.5" thickBot="1" x14ac:dyDescent="0.35">
      <c r="D3" s="256" t="s">
        <v>25</v>
      </c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8"/>
    </row>
    <row r="4" spans="2:27" ht="88.5" customHeight="1" thickTop="1" thickBot="1" x14ac:dyDescent="0.3">
      <c r="B4" s="8" t="s">
        <v>11</v>
      </c>
      <c r="C4" s="9" t="s">
        <v>12</v>
      </c>
      <c r="D4" s="62" t="s">
        <v>44</v>
      </c>
      <c r="E4" s="40" t="s">
        <v>45</v>
      </c>
      <c r="F4" s="44" t="s">
        <v>48</v>
      </c>
      <c r="G4" s="36" t="s">
        <v>46</v>
      </c>
      <c r="H4" s="10" t="s">
        <v>88</v>
      </c>
      <c r="I4" s="10" t="s">
        <v>89</v>
      </c>
      <c r="J4" s="53" t="s">
        <v>90</v>
      </c>
      <c r="K4" s="10" t="s">
        <v>91</v>
      </c>
      <c r="L4" s="53" t="s">
        <v>108</v>
      </c>
      <c r="M4" s="20" t="s">
        <v>77</v>
      </c>
      <c r="N4" s="20" t="s">
        <v>92</v>
      </c>
      <c r="O4" s="103" t="s">
        <v>29</v>
      </c>
      <c r="P4" s="103" t="s">
        <v>30</v>
      </c>
      <c r="Q4" s="20" t="s">
        <v>31</v>
      </c>
      <c r="R4" s="48" t="s">
        <v>49</v>
      </c>
      <c r="S4" s="20" t="s">
        <v>32</v>
      </c>
      <c r="U4" s="4"/>
      <c r="V4" s="5"/>
      <c r="W4" s="5"/>
      <c r="X4" s="5"/>
      <c r="Y4" s="5"/>
      <c r="Z4" s="5"/>
      <c r="AA4" s="5"/>
    </row>
    <row r="5" spans="2:27" ht="30.75" thickTop="1" x14ac:dyDescent="0.25">
      <c r="B5" s="11" t="s">
        <v>1</v>
      </c>
      <c r="C5" s="12" t="s">
        <v>6</v>
      </c>
      <c r="D5" s="63"/>
      <c r="E5" s="41">
        <v>125</v>
      </c>
      <c r="F5" s="45">
        <v>95</v>
      </c>
      <c r="G5" s="37" t="s">
        <v>24</v>
      </c>
      <c r="H5" s="13">
        <v>500.45</v>
      </c>
      <c r="I5" s="13"/>
      <c r="J5" s="54"/>
      <c r="K5" s="13"/>
      <c r="L5" s="54"/>
      <c r="M5" s="21" t="s">
        <v>79</v>
      </c>
      <c r="N5" s="21" t="s">
        <v>95</v>
      </c>
      <c r="O5" s="104">
        <v>443</v>
      </c>
      <c r="P5" s="104">
        <v>61</v>
      </c>
      <c r="Q5" s="21">
        <v>138</v>
      </c>
      <c r="R5" s="49">
        <v>95</v>
      </c>
      <c r="S5" s="21">
        <v>969</v>
      </c>
    </row>
    <row r="6" spans="2:27" x14ac:dyDescent="0.25">
      <c r="B6" s="14" t="s">
        <v>2</v>
      </c>
      <c r="C6" s="15" t="s">
        <v>7</v>
      </c>
      <c r="D6" s="64"/>
      <c r="E6" s="42"/>
      <c r="F6" s="46">
        <v>7</v>
      </c>
      <c r="G6" s="38"/>
      <c r="H6" s="16">
        <v>25</v>
      </c>
      <c r="I6" s="16">
        <v>0.5</v>
      </c>
      <c r="J6" s="55">
        <v>1</v>
      </c>
      <c r="K6" s="16">
        <f>1+1</f>
        <v>2</v>
      </c>
      <c r="L6" s="55">
        <v>0</v>
      </c>
      <c r="M6" s="22" t="s">
        <v>93</v>
      </c>
      <c r="N6" s="22" t="s">
        <v>94</v>
      </c>
      <c r="O6" s="105"/>
      <c r="P6" s="105"/>
      <c r="Q6" s="22"/>
      <c r="R6" s="50">
        <v>8</v>
      </c>
      <c r="S6" s="22">
        <v>27.5</v>
      </c>
    </row>
    <row r="7" spans="2:27" ht="30" x14ac:dyDescent="0.25">
      <c r="B7" s="14" t="s">
        <v>3</v>
      </c>
      <c r="C7" s="15" t="s">
        <v>8</v>
      </c>
      <c r="D7" s="64">
        <v>131</v>
      </c>
      <c r="E7" s="42">
        <v>150</v>
      </c>
      <c r="F7" s="46">
        <f>240</f>
        <v>240</v>
      </c>
      <c r="G7" s="38" t="s">
        <v>42</v>
      </c>
      <c r="H7" s="29" t="s">
        <v>47</v>
      </c>
      <c r="I7" s="29">
        <v>1425.25</v>
      </c>
      <c r="J7" s="56">
        <v>6.5</v>
      </c>
      <c r="K7" s="29">
        <f>10.5+50+7+12.5+19</f>
        <v>99</v>
      </c>
      <c r="L7" s="56">
        <v>14</v>
      </c>
      <c r="M7" s="22" t="s">
        <v>105</v>
      </c>
      <c r="N7" s="22" t="s">
        <v>105</v>
      </c>
      <c r="O7" s="105"/>
      <c r="P7" s="105"/>
      <c r="Q7" s="22">
        <v>0</v>
      </c>
      <c r="R7" s="51">
        <v>105</v>
      </c>
      <c r="S7" s="30">
        <v>943.5</v>
      </c>
    </row>
    <row r="8" spans="2:27" x14ac:dyDescent="0.25">
      <c r="B8" s="14" t="s">
        <v>4</v>
      </c>
      <c r="C8" s="15" t="s">
        <v>9</v>
      </c>
      <c r="D8" s="64"/>
      <c r="E8" s="42"/>
      <c r="F8" s="46"/>
      <c r="G8" s="38"/>
      <c r="H8" s="16"/>
      <c r="I8" s="16"/>
      <c r="J8" s="55"/>
      <c r="K8" s="16"/>
      <c r="L8" s="55"/>
      <c r="M8" s="22"/>
      <c r="N8" s="22"/>
      <c r="O8" s="105"/>
      <c r="P8" s="105"/>
      <c r="Q8" s="22"/>
      <c r="R8" s="50"/>
      <c r="S8" s="22"/>
    </row>
    <row r="9" spans="2:27" ht="15.75" thickBot="1" x14ac:dyDescent="0.3">
      <c r="B9" s="17" t="s">
        <v>5</v>
      </c>
      <c r="C9" s="18" t="s">
        <v>10</v>
      </c>
      <c r="D9" s="65">
        <v>158</v>
      </c>
      <c r="E9" s="43">
        <v>256</v>
      </c>
      <c r="F9" s="47">
        <v>158</v>
      </c>
      <c r="G9" s="39" t="s">
        <v>22</v>
      </c>
      <c r="H9" s="19">
        <v>425</v>
      </c>
      <c r="I9" s="19">
        <v>21</v>
      </c>
      <c r="J9" s="57">
        <v>21</v>
      </c>
      <c r="K9" s="19">
        <f>17+37+9+42</f>
        <v>105</v>
      </c>
      <c r="L9" s="57">
        <v>21</v>
      </c>
      <c r="M9" s="23">
        <v>105</v>
      </c>
      <c r="N9" s="23">
        <v>93.5</v>
      </c>
      <c r="O9" s="106"/>
      <c r="P9" s="106"/>
      <c r="Q9" s="23"/>
      <c r="R9" s="52">
        <v>158</v>
      </c>
      <c r="S9" s="23">
        <v>749.5</v>
      </c>
    </row>
    <row r="10" spans="2:27" ht="15.75" thickTop="1" x14ac:dyDescent="0.25">
      <c r="R10" s="3"/>
      <c r="S10" s="3"/>
      <c r="T10" s="3"/>
    </row>
    <row r="11" spans="2:27" ht="15.75" thickBot="1" x14ac:dyDescent="0.3">
      <c r="D11" s="3"/>
      <c r="E11" s="3"/>
      <c r="F11" s="3"/>
      <c r="G11" s="3"/>
      <c r="R11" s="3"/>
      <c r="S11" s="3"/>
      <c r="T11" s="3"/>
      <c r="U11" s="3"/>
    </row>
    <row r="12" spans="2:27" ht="19.5" thickBot="1" x14ac:dyDescent="0.35">
      <c r="D12" s="256" t="s">
        <v>96</v>
      </c>
      <c r="E12" s="257"/>
      <c r="F12" s="257"/>
      <c r="G12" s="257"/>
      <c r="H12" s="258"/>
      <c r="M12" s="256" t="s">
        <v>50</v>
      </c>
      <c r="N12" s="257"/>
      <c r="O12" s="258"/>
      <c r="R12" s="3"/>
      <c r="S12" s="3"/>
      <c r="T12" s="3"/>
      <c r="U12" s="3"/>
    </row>
    <row r="13" spans="2:27" ht="61.5" thickTop="1" thickBot="1" x14ac:dyDescent="0.3">
      <c r="B13" s="8" t="s">
        <v>11</v>
      </c>
      <c r="C13" s="9" t="s">
        <v>12</v>
      </c>
      <c r="D13" s="66" t="s">
        <v>97</v>
      </c>
      <c r="E13" s="67" t="s">
        <v>98</v>
      </c>
      <c r="F13" s="99" t="s">
        <v>100</v>
      </c>
      <c r="G13" s="67" t="s">
        <v>101</v>
      </c>
      <c r="H13" s="53" t="s">
        <v>102</v>
      </c>
      <c r="K13" s="8" t="s">
        <v>11</v>
      </c>
      <c r="L13" s="9" t="s">
        <v>12</v>
      </c>
      <c r="M13" s="66" t="s">
        <v>51</v>
      </c>
      <c r="N13" s="67" t="s">
        <v>52</v>
      </c>
      <c r="O13" s="53" t="s">
        <v>53</v>
      </c>
      <c r="R13" s="3"/>
      <c r="S13" s="3"/>
      <c r="T13" s="3"/>
      <c r="U13" s="3"/>
    </row>
    <row r="14" spans="2:27" ht="15.75" thickTop="1" x14ac:dyDescent="0.25">
      <c r="B14" s="11" t="s">
        <v>1</v>
      </c>
      <c r="C14" s="12" t="s">
        <v>6</v>
      </c>
      <c r="D14" s="68"/>
      <c r="E14" s="69" t="s">
        <v>99</v>
      </c>
      <c r="F14" s="100"/>
      <c r="G14" s="69"/>
      <c r="H14" s="70"/>
      <c r="K14" s="11" t="s">
        <v>1</v>
      </c>
      <c r="L14" s="12" t="s">
        <v>6</v>
      </c>
      <c r="M14" s="68"/>
      <c r="N14" s="69"/>
      <c r="O14" s="70"/>
      <c r="R14" s="3"/>
      <c r="S14" s="3"/>
      <c r="T14" s="3"/>
      <c r="U14" s="3"/>
    </row>
    <row r="15" spans="2:27" x14ac:dyDescent="0.25">
      <c r="B15" s="14" t="s">
        <v>2</v>
      </c>
      <c r="C15" s="15" t="s">
        <v>7</v>
      </c>
      <c r="D15" s="71">
        <v>11</v>
      </c>
      <c r="E15" s="72">
        <v>321</v>
      </c>
      <c r="F15" s="101">
        <v>221</v>
      </c>
      <c r="G15" s="72">
        <v>11</v>
      </c>
      <c r="H15" s="56">
        <v>17</v>
      </c>
      <c r="K15" s="14" t="s">
        <v>2</v>
      </c>
      <c r="L15" s="15" t="s">
        <v>7</v>
      </c>
      <c r="M15" s="71"/>
      <c r="N15" s="72"/>
      <c r="O15" s="56"/>
      <c r="R15" s="3"/>
      <c r="S15" s="3"/>
      <c r="T15" s="3"/>
      <c r="U15" s="3"/>
    </row>
    <row r="16" spans="2:27" x14ac:dyDescent="0.25">
      <c r="B16" s="14" t="s">
        <v>3</v>
      </c>
      <c r="C16" s="15" t="s">
        <v>8</v>
      </c>
      <c r="D16" s="71">
        <v>12</v>
      </c>
      <c r="E16" s="72">
        <v>9</v>
      </c>
      <c r="F16" s="101">
        <v>14</v>
      </c>
      <c r="G16" s="72">
        <v>11</v>
      </c>
      <c r="H16" s="56">
        <v>9</v>
      </c>
      <c r="K16" s="14" t="s">
        <v>3</v>
      </c>
      <c r="L16" s="15" t="s">
        <v>8</v>
      </c>
      <c r="M16" s="71">
        <v>0</v>
      </c>
      <c r="N16" s="72">
        <v>1</v>
      </c>
      <c r="O16" s="56">
        <v>1</v>
      </c>
      <c r="R16" s="3"/>
      <c r="S16" s="3"/>
      <c r="T16" s="3"/>
      <c r="U16" s="3"/>
    </row>
    <row r="17" spans="2:21" x14ac:dyDescent="0.25">
      <c r="B17" s="14" t="s">
        <v>4</v>
      </c>
      <c r="C17" s="15" t="s">
        <v>9</v>
      </c>
      <c r="D17" s="71"/>
      <c r="E17" s="72"/>
      <c r="F17" s="101"/>
      <c r="G17" s="72"/>
      <c r="H17" s="56"/>
      <c r="K17" s="14" t="s">
        <v>4</v>
      </c>
      <c r="L17" s="15" t="s">
        <v>9</v>
      </c>
      <c r="M17" s="71"/>
      <c r="N17" s="72"/>
      <c r="O17" s="56"/>
      <c r="R17" s="3"/>
      <c r="S17" s="3"/>
      <c r="T17" s="3"/>
      <c r="U17" s="3"/>
    </row>
    <row r="18" spans="2:21" ht="15.75" thickBot="1" x14ac:dyDescent="0.3">
      <c r="B18" s="17" t="s">
        <v>5</v>
      </c>
      <c r="C18" s="18" t="s">
        <v>10</v>
      </c>
      <c r="D18" s="73">
        <v>18</v>
      </c>
      <c r="E18" s="74">
        <v>11</v>
      </c>
      <c r="F18" s="102">
        <v>8</v>
      </c>
      <c r="G18" s="74">
        <v>15</v>
      </c>
      <c r="H18" s="75">
        <v>7</v>
      </c>
      <c r="K18" s="17" t="s">
        <v>5</v>
      </c>
      <c r="L18" s="18" t="s">
        <v>10</v>
      </c>
      <c r="M18" s="73">
        <v>0</v>
      </c>
      <c r="N18" s="74">
        <v>0</v>
      </c>
      <c r="O18" s="75">
        <v>0</v>
      </c>
      <c r="R18" s="3"/>
      <c r="S18" s="3"/>
      <c r="T18" s="3"/>
      <c r="U18" s="3"/>
    </row>
    <row r="19" spans="2:21" ht="15.75" thickTop="1" x14ac:dyDescent="0.25">
      <c r="D19" s="3"/>
      <c r="E19" s="3"/>
      <c r="F19" s="3"/>
      <c r="G19" s="3"/>
      <c r="R19" s="3"/>
      <c r="S19" s="3"/>
      <c r="T19" s="3"/>
      <c r="U19" s="3"/>
    </row>
    <row r="20" spans="2:21" ht="15.75" thickBot="1" x14ac:dyDescent="0.3">
      <c r="D20" s="3"/>
      <c r="E20" s="3"/>
      <c r="F20" s="3"/>
      <c r="G20" s="3"/>
      <c r="R20" s="3"/>
      <c r="S20" s="3"/>
      <c r="T20" s="3"/>
      <c r="U20" s="3"/>
    </row>
    <row r="21" spans="2:21" ht="19.5" thickBot="1" x14ac:dyDescent="0.35">
      <c r="D21" s="256" t="s">
        <v>37</v>
      </c>
      <c r="E21" s="257"/>
      <c r="F21" s="257"/>
      <c r="G21" s="258"/>
      <c r="R21" s="3"/>
      <c r="S21" s="3"/>
      <c r="T21" s="3"/>
      <c r="U21" s="3"/>
    </row>
    <row r="22" spans="2:21" ht="61.5" thickTop="1" thickBot="1" x14ac:dyDescent="0.3">
      <c r="B22" s="8" t="s">
        <v>11</v>
      </c>
      <c r="C22" s="9" t="s">
        <v>12</v>
      </c>
      <c r="D22" s="66" t="s">
        <v>38</v>
      </c>
      <c r="E22" s="53" t="s">
        <v>39</v>
      </c>
      <c r="F22" s="58" t="s">
        <v>40</v>
      </c>
      <c r="G22" s="48" t="s">
        <v>41</v>
      </c>
      <c r="R22" s="3"/>
      <c r="S22" s="3"/>
      <c r="T22" s="3"/>
      <c r="U22" s="3"/>
    </row>
    <row r="23" spans="2:21" ht="15.75" thickTop="1" x14ac:dyDescent="0.25">
      <c r="B23" s="11" t="s">
        <v>1</v>
      </c>
      <c r="C23" s="12" t="s">
        <v>6</v>
      </c>
      <c r="D23" s="68">
        <v>247</v>
      </c>
      <c r="E23" s="70">
        <v>115</v>
      </c>
      <c r="F23" s="59">
        <v>537.29999999999995</v>
      </c>
      <c r="G23" s="76">
        <v>277</v>
      </c>
      <c r="R23" s="3"/>
      <c r="S23" s="3"/>
      <c r="T23" s="3"/>
      <c r="U23" s="3"/>
    </row>
    <row r="24" spans="2:21" x14ac:dyDescent="0.25">
      <c r="B24" s="14" t="s">
        <v>2</v>
      </c>
      <c r="C24" s="15" t="s">
        <v>7</v>
      </c>
      <c r="D24" s="71">
        <v>49</v>
      </c>
      <c r="E24" s="56">
        <v>41</v>
      </c>
      <c r="F24" s="60">
        <v>236.5</v>
      </c>
      <c r="G24" s="77">
        <v>68.5</v>
      </c>
      <c r="R24" s="3"/>
      <c r="S24" s="3"/>
      <c r="T24" s="3"/>
      <c r="U24" s="3"/>
    </row>
    <row r="25" spans="2:21" x14ac:dyDescent="0.25">
      <c r="B25" s="14" t="s">
        <v>3</v>
      </c>
      <c r="C25" s="15" t="s">
        <v>8</v>
      </c>
      <c r="D25" s="71">
        <v>38</v>
      </c>
      <c r="E25" s="56">
        <v>53</v>
      </c>
      <c r="F25" s="60">
        <v>130.5</v>
      </c>
      <c r="G25" s="77">
        <v>50</v>
      </c>
      <c r="R25" s="3"/>
      <c r="S25" s="3"/>
      <c r="T25" s="3"/>
      <c r="U25" s="3"/>
    </row>
    <row r="26" spans="2:21" x14ac:dyDescent="0.25">
      <c r="B26" s="14" t="s">
        <v>4</v>
      </c>
      <c r="C26" s="15" t="s">
        <v>9</v>
      </c>
      <c r="D26" s="71"/>
      <c r="E26" s="56"/>
      <c r="F26" s="60"/>
      <c r="G26" s="77"/>
      <c r="R26" s="3"/>
      <c r="S26" s="3"/>
      <c r="T26" s="3"/>
      <c r="U26" s="3"/>
    </row>
    <row r="27" spans="2:21" ht="15.75" thickBot="1" x14ac:dyDescent="0.3">
      <c r="B27" s="17" t="s">
        <v>5</v>
      </c>
      <c r="C27" s="18" t="s">
        <v>10</v>
      </c>
      <c r="D27" s="73">
        <v>199</v>
      </c>
      <c r="E27" s="75">
        <v>170</v>
      </c>
      <c r="F27" s="61">
        <v>1125</v>
      </c>
      <c r="G27" s="78">
        <v>311</v>
      </c>
      <c r="R27" s="3"/>
      <c r="S27" s="3"/>
      <c r="T27" s="3"/>
      <c r="U27" s="3"/>
    </row>
    <row r="28" spans="2:21" ht="15.75" thickTop="1" x14ac:dyDescent="0.25">
      <c r="D28" s="3"/>
      <c r="E28" s="3"/>
      <c r="F28" s="3"/>
      <c r="G28" s="3"/>
      <c r="R28" s="3"/>
      <c r="S28" s="3"/>
      <c r="T28" s="3"/>
      <c r="U28" s="3"/>
    </row>
    <row r="29" spans="2:21" x14ac:dyDescent="0.25">
      <c r="D29" s="3"/>
      <c r="E29" s="3"/>
      <c r="F29" s="3"/>
      <c r="G29" s="3"/>
      <c r="R29" s="3"/>
      <c r="S29" s="3"/>
      <c r="T29" s="3"/>
      <c r="U29" s="3"/>
    </row>
    <row r="30" spans="2:21" ht="15.75" thickBot="1" x14ac:dyDescent="0.3">
      <c r="D30" s="3"/>
      <c r="E30" s="3"/>
      <c r="F30" s="3"/>
      <c r="G30" s="3"/>
      <c r="K30" s="24"/>
      <c r="R30" s="3"/>
      <c r="S30" s="3"/>
      <c r="T30" s="3"/>
      <c r="U30" s="3"/>
    </row>
    <row r="31" spans="2:21" ht="19.5" thickBot="1" x14ac:dyDescent="0.35">
      <c r="D31" s="256" t="s">
        <v>26</v>
      </c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8"/>
    </row>
    <row r="32" spans="2:21" ht="61.5" customHeight="1" thickTop="1" thickBot="1" x14ac:dyDescent="0.3">
      <c r="B32" s="8" t="s">
        <v>11</v>
      </c>
      <c r="C32" s="9" t="s">
        <v>12</v>
      </c>
      <c r="D32" s="79" t="s">
        <v>54</v>
      </c>
      <c r="E32" s="83" t="s">
        <v>21</v>
      </c>
      <c r="F32" s="53" t="s">
        <v>33</v>
      </c>
      <c r="G32" s="83" t="s">
        <v>43</v>
      </c>
      <c r="H32" s="32" t="s">
        <v>34</v>
      </c>
      <c r="I32" s="32" t="s">
        <v>35</v>
      </c>
      <c r="J32" s="44" t="s">
        <v>55</v>
      </c>
      <c r="K32" s="32" t="s">
        <v>56</v>
      </c>
      <c r="L32" s="58" t="s">
        <v>80</v>
      </c>
      <c r="M32" s="58" t="s">
        <v>78</v>
      </c>
      <c r="N32" s="48" t="s">
        <v>57</v>
      </c>
      <c r="O32" s="58" t="s">
        <v>58</v>
      </c>
      <c r="P32" s="48" t="s">
        <v>59</v>
      </c>
    </row>
    <row r="33" spans="2:20" customFormat="1" ht="30.75" thickTop="1" x14ac:dyDescent="0.25">
      <c r="B33" s="11" t="s">
        <v>1</v>
      </c>
      <c r="C33" s="12" t="s">
        <v>6</v>
      </c>
      <c r="D33" s="80"/>
      <c r="E33" s="84">
        <v>131</v>
      </c>
      <c r="F33" s="70">
        <v>341</v>
      </c>
      <c r="G33" s="84" t="s">
        <v>27</v>
      </c>
      <c r="H33" s="33">
        <v>1253.45</v>
      </c>
      <c r="I33" s="33">
        <v>43.5</v>
      </c>
      <c r="J33" s="87"/>
      <c r="K33" s="33"/>
      <c r="L33" s="59" t="s">
        <v>81</v>
      </c>
      <c r="M33" s="59" t="s">
        <v>82</v>
      </c>
      <c r="N33" s="76">
        <v>341</v>
      </c>
      <c r="O33" s="59">
        <v>2512.5500000000002</v>
      </c>
      <c r="P33" s="76"/>
      <c r="Q33" s="6"/>
      <c r="R33" s="1"/>
      <c r="S33" s="1"/>
      <c r="T33" s="1"/>
    </row>
    <row r="34" spans="2:20" customFormat="1" x14ac:dyDescent="0.25">
      <c r="B34" s="14" t="s">
        <v>2</v>
      </c>
      <c r="C34" s="15" t="s">
        <v>7</v>
      </c>
      <c r="D34" s="81">
        <v>614</v>
      </c>
      <c r="E34" s="85">
        <v>340</v>
      </c>
      <c r="F34" s="56">
        <v>264</v>
      </c>
      <c r="G34" s="85">
        <v>2720</v>
      </c>
      <c r="H34" s="34">
        <v>1648.5</v>
      </c>
      <c r="I34" s="34">
        <v>1860.5</v>
      </c>
      <c r="J34" s="88">
        <v>21</v>
      </c>
      <c r="K34" s="34">
        <f>10+29.5+50.5+1652</f>
        <v>1742</v>
      </c>
      <c r="L34" s="60" t="s">
        <v>103</v>
      </c>
      <c r="M34" s="60">
        <v>185.75</v>
      </c>
      <c r="N34" s="77">
        <v>264</v>
      </c>
      <c r="O34" s="60" t="s">
        <v>104</v>
      </c>
      <c r="P34" s="77"/>
      <c r="Q34" s="6"/>
      <c r="R34" s="1"/>
      <c r="S34" s="1"/>
      <c r="T34" s="1"/>
    </row>
    <row r="35" spans="2:20" customFormat="1" x14ac:dyDescent="0.25">
      <c r="B35" s="14" t="s">
        <v>3</v>
      </c>
      <c r="C35" s="15" t="s">
        <v>8</v>
      </c>
      <c r="D35" s="81">
        <v>355</v>
      </c>
      <c r="E35" s="85">
        <v>370</v>
      </c>
      <c r="F35" s="56">
        <v>289</v>
      </c>
      <c r="G35" s="85">
        <v>1223</v>
      </c>
      <c r="H35" s="34">
        <v>955</v>
      </c>
      <c r="I35" s="34">
        <v>1591</v>
      </c>
      <c r="J35" s="88">
        <v>26</v>
      </c>
      <c r="K35" s="34">
        <f>66+84.5+55+82.5</f>
        <v>288</v>
      </c>
      <c r="L35" s="60" t="s">
        <v>106</v>
      </c>
      <c r="M35" s="60" t="s">
        <v>107</v>
      </c>
      <c r="N35" s="90">
        <v>300</v>
      </c>
      <c r="O35" s="92">
        <v>2908</v>
      </c>
      <c r="P35" s="91">
        <v>37</v>
      </c>
      <c r="Q35" s="6"/>
      <c r="R35" s="1"/>
      <c r="S35" s="1"/>
      <c r="T35" s="1"/>
    </row>
    <row r="36" spans="2:20" customFormat="1" x14ac:dyDescent="0.25">
      <c r="B36" s="14" t="s">
        <v>4</v>
      </c>
      <c r="C36" s="15" t="s">
        <v>9</v>
      </c>
      <c r="D36" s="81"/>
      <c r="E36" s="85"/>
      <c r="F36" s="56"/>
      <c r="G36" s="85"/>
      <c r="H36" s="34"/>
      <c r="I36" s="34"/>
      <c r="J36" s="88"/>
      <c r="K36" s="34"/>
      <c r="L36" s="60"/>
      <c r="M36" s="60"/>
      <c r="N36" s="77"/>
      <c r="O36" s="60"/>
      <c r="P36" s="77"/>
      <c r="Q36" s="6"/>
      <c r="R36" s="1"/>
      <c r="S36" s="1"/>
      <c r="T36" s="1"/>
    </row>
    <row r="37" spans="2:20" customFormat="1" ht="15.75" thickBot="1" x14ac:dyDescent="0.3">
      <c r="B37" s="17" t="s">
        <v>5</v>
      </c>
      <c r="C37" s="18" t="s">
        <v>10</v>
      </c>
      <c r="D37" s="82">
        <v>358</v>
      </c>
      <c r="E37" s="86">
        <v>269</v>
      </c>
      <c r="F37" s="75">
        <v>270</v>
      </c>
      <c r="G37" s="86">
        <v>2152</v>
      </c>
      <c r="H37" s="35">
        <v>2053</v>
      </c>
      <c r="I37" s="35">
        <v>94</v>
      </c>
      <c r="J37" s="89">
        <v>123</v>
      </c>
      <c r="K37" s="35">
        <f>65+339+68+129</f>
        <v>601</v>
      </c>
      <c r="L37" s="61">
        <v>363</v>
      </c>
      <c r="M37" s="61">
        <v>327</v>
      </c>
      <c r="N37" s="78">
        <v>270</v>
      </c>
      <c r="O37" s="61">
        <v>3438</v>
      </c>
      <c r="P37" s="78">
        <v>0</v>
      </c>
      <c r="Q37" s="6"/>
      <c r="R37" s="1"/>
      <c r="S37" s="1"/>
      <c r="T37" s="1"/>
    </row>
    <row r="38" spans="2:20" customFormat="1" ht="15.75" thickTop="1" x14ac:dyDescent="0.25">
      <c r="D38" s="1"/>
      <c r="E38" s="1"/>
      <c r="F38" s="1"/>
      <c r="G38" s="1"/>
      <c r="H38" s="3"/>
      <c r="I38" s="3"/>
      <c r="J38" s="3"/>
      <c r="K38" s="3"/>
      <c r="L38" s="3"/>
      <c r="M38" s="3"/>
      <c r="N38" s="3"/>
      <c r="O38" s="3"/>
      <c r="P38" s="3"/>
      <c r="Q38" s="6"/>
      <c r="R38" s="1"/>
      <c r="S38" s="1"/>
      <c r="T38" s="1"/>
    </row>
    <row r="40" spans="2:20" customFormat="1" ht="15.75" thickBot="1" x14ac:dyDescent="0.3">
      <c r="D40" s="1"/>
      <c r="E40" s="1"/>
      <c r="F40" s="1"/>
      <c r="G40" s="1"/>
      <c r="H40" s="3"/>
      <c r="I40" s="3"/>
      <c r="J40" s="3"/>
      <c r="K40" s="3"/>
      <c r="L40" s="3"/>
      <c r="M40" s="3"/>
      <c r="N40" s="3"/>
      <c r="O40" s="3"/>
      <c r="P40" s="3"/>
      <c r="Q40" s="6"/>
      <c r="R40" s="1"/>
      <c r="S40" s="1"/>
      <c r="T40" s="1"/>
    </row>
    <row r="41" spans="2:20" customFormat="1" ht="15.75" thickBot="1" x14ac:dyDescent="0.3">
      <c r="D41" s="260" t="s">
        <v>28</v>
      </c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2"/>
    </row>
    <row r="42" spans="2:20" customFormat="1" ht="76.5" thickTop="1" thickBot="1" x14ac:dyDescent="0.3">
      <c r="B42" s="8" t="s">
        <v>11</v>
      </c>
      <c r="C42" s="9" t="s">
        <v>12</v>
      </c>
      <c r="D42" s="40" t="s">
        <v>23</v>
      </c>
      <c r="E42" s="44" t="s">
        <v>36</v>
      </c>
      <c r="F42" s="44" t="s">
        <v>60</v>
      </c>
      <c r="G42" s="44" t="s">
        <v>61</v>
      </c>
      <c r="H42" s="36" t="s">
        <v>67</v>
      </c>
      <c r="I42" s="32" t="s">
        <v>63</v>
      </c>
      <c r="J42" s="32" t="s">
        <v>62</v>
      </c>
      <c r="K42" s="44" t="s">
        <v>68</v>
      </c>
      <c r="L42" s="44" t="s">
        <v>69</v>
      </c>
      <c r="M42" s="44" t="s">
        <v>70</v>
      </c>
      <c r="N42" s="32" t="s">
        <v>71</v>
      </c>
      <c r="O42" s="32" t="s">
        <v>72</v>
      </c>
      <c r="P42" s="58" t="s">
        <v>84</v>
      </c>
      <c r="Q42" s="58" t="s">
        <v>73</v>
      </c>
      <c r="R42" s="58" t="s">
        <v>74</v>
      </c>
      <c r="S42" s="7" t="s">
        <v>75</v>
      </c>
      <c r="T42" s="7" t="s">
        <v>76</v>
      </c>
    </row>
    <row r="43" spans="2:20" customFormat="1" ht="15.75" thickTop="1" x14ac:dyDescent="0.25">
      <c r="B43" s="11" t="s">
        <v>1</v>
      </c>
      <c r="C43" s="12" t="s">
        <v>6</v>
      </c>
      <c r="D43" s="93">
        <v>100</v>
      </c>
      <c r="E43" s="87">
        <v>28</v>
      </c>
      <c r="F43" s="87"/>
      <c r="G43" s="87"/>
      <c r="H43" s="37">
        <v>300</v>
      </c>
      <c r="I43" s="33" t="s">
        <v>83</v>
      </c>
      <c r="J43" s="33"/>
      <c r="K43" s="87"/>
      <c r="L43" s="87"/>
      <c r="M43" s="87"/>
      <c r="N43" s="33"/>
      <c r="O43" s="33"/>
      <c r="P43" s="59" t="s">
        <v>85</v>
      </c>
      <c r="Q43" s="59" t="s">
        <v>86</v>
      </c>
      <c r="R43" s="59" t="s">
        <v>87</v>
      </c>
      <c r="S43" s="25">
        <v>148</v>
      </c>
      <c r="T43" s="25">
        <v>8</v>
      </c>
    </row>
    <row r="44" spans="2:20" customFormat="1" x14ac:dyDescent="0.25">
      <c r="B44" s="14" t="s">
        <v>2</v>
      </c>
      <c r="C44" s="15" t="s">
        <v>7</v>
      </c>
      <c r="D44" s="94">
        <v>227</v>
      </c>
      <c r="E44" s="88">
        <v>58</v>
      </c>
      <c r="F44" s="88">
        <v>58</v>
      </c>
      <c r="G44" s="88">
        <v>35</v>
      </c>
      <c r="H44" s="38">
        <v>680</v>
      </c>
      <c r="I44" s="34">
        <v>150.5</v>
      </c>
      <c r="J44" s="34"/>
      <c r="K44" s="88">
        <v>20</v>
      </c>
      <c r="L44" s="88">
        <v>9.5</v>
      </c>
      <c r="M44" s="88">
        <v>2.5</v>
      </c>
      <c r="N44" s="34"/>
      <c r="O44" s="34">
        <v>8</v>
      </c>
      <c r="P44" s="60">
        <v>31</v>
      </c>
      <c r="Q44" s="60">
        <v>21.5</v>
      </c>
      <c r="R44" s="60">
        <v>205.5</v>
      </c>
      <c r="S44" s="26">
        <v>53</v>
      </c>
      <c r="T44" s="26">
        <v>26</v>
      </c>
    </row>
    <row r="45" spans="2:20" customFormat="1" x14ac:dyDescent="0.25">
      <c r="B45" s="14" t="s">
        <v>3</v>
      </c>
      <c r="C45" s="15" t="s">
        <v>8</v>
      </c>
      <c r="D45" s="94">
        <v>203</v>
      </c>
      <c r="E45" s="88">
        <v>54</v>
      </c>
      <c r="F45" s="88">
        <v>30</v>
      </c>
      <c r="G45" s="88">
        <v>62</v>
      </c>
      <c r="H45" s="38">
        <v>610</v>
      </c>
      <c r="I45" s="34">
        <v>157</v>
      </c>
      <c r="J45" s="34">
        <v>260.75</v>
      </c>
      <c r="K45" s="88">
        <v>99</v>
      </c>
      <c r="L45" s="88">
        <v>45.5</v>
      </c>
      <c r="M45" s="88">
        <v>7.5</v>
      </c>
      <c r="N45" s="34">
        <v>43.5</v>
      </c>
      <c r="O45" s="34">
        <v>139</v>
      </c>
      <c r="P45" s="60">
        <v>20.5</v>
      </c>
      <c r="Q45" s="60">
        <v>20</v>
      </c>
      <c r="R45" s="60">
        <v>895</v>
      </c>
      <c r="S45" s="26">
        <v>225</v>
      </c>
      <c r="T45" s="26">
        <v>30</v>
      </c>
    </row>
    <row r="46" spans="2:20" customFormat="1" x14ac:dyDescent="0.25">
      <c r="B46" s="14" t="s">
        <v>4</v>
      </c>
      <c r="C46" s="15" t="s">
        <v>9</v>
      </c>
      <c r="D46" s="94"/>
      <c r="E46" s="88"/>
      <c r="F46" s="88"/>
      <c r="G46" s="88"/>
      <c r="H46" s="38"/>
      <c r="I46" s="34"/>
      <c r="J46" s="34"/>
      <c r="K46" s="88"/>
      <c r="L46" s="88"/>
      <c r="M46" s="88"/>
      <c r="N46" s="34"/>
      <c r="O46" s="34"/>
      <c r="P46" s="60"/>
      <c r="Q46" s="60"/>
      <c r="R46" s="60"/>
      <c r="S46" s="26"/>
      <c r="T46" s="26"/>
    </row>
    <row r="47" spans="2:20" customFormat="1" ht="15.75" thickBot="1" x14ac:dyDescent="0.3">
      <c r="B47" s="17" t="s">
        <v>5</v>
      </c>
      <c r="C47" s="18" t="s">
        <v>10</v>
      </c>
      <c r="D47" s="95">
        <v>205</v>
      </c>
      <c r="E47" s="89">
        <v>48</v>
      </c>
      <c r="F47" s="89">
        <v>106</v>
      </c>
      <c r="G47" s="89">
        <v>48</v>
      </c>
      <c r="H47" s="39">
        <v>615</v>
      </c>
      <c r="I47" s="35">
        <v>110</v>
      </c>
      <c r="J47" s="35">
        <v>9</v>
      </c>
      <c r="K47" s="89">
        <v>21</v>
      </c>
      <c r="L47" s="89">
        <v>32</v>
      </c>
      <c r="M47" s="89">
        <v>9</v>
      </c>
      <c r="N47" s="35">
        <v>2</v>
      </c>
      <c r="O47" s="35">
        <v>3</v>
      </c>
      <c r="P47" s="61">
        <v>9.5</v>
      </c>
      <c r="Q47" s="61">
        <v>8</v>
      </c>
      <c r="R47" s="61">
        <v>182.5</v>
      </c>
      <c r="S47" s="27">
        <v>211</v>
      </c>
      <c r="T47" s="27">
        <v>11</v>
      </c>
    </row>
    <row r="48" spans="2:20" customFormat="1" ht="15.75" thickTop="1" x14ac:dyDescent="0.25">
      <c r="D48" s="1"/>
      <c r="E48" s="1"/>
      <c r="F48" s="1"/>
      <c r="G48" s="1"/>
      <c r="H48" s="3"/>
      <c r="I48" s="3"/>
      <c r="J48" s="3"/>
      <c r="K48" s="3"/>
      <c r="L48" s="3"/>
      <c r="M48" s="3"/>
      <c r="N48" s="3"/>
      <c r="O48" s="3"/>
      <c r="P48" s="3"/>
      <c r="Q48" s="6"/>
      <c r="R48" s="1"/>
      <c r="S48" s="1"/>
      <c r="T48" s="1"/>
    </row>
    <row r="50" spans="3:9" customFormat="1" x14ac:dyDescent="0.25">
      <c r="C50" s="96"/>
      <c r="D50" s="2" t="s">
        <v>64</v>
      </c>
      <c r="E50" s="1"/>
      <c r="F50" s="1"/>
      <c r="G50" s="1"/>
      <c r="H50" s="3"/>
      <c r="I50" s="3"/>
    </row>
    <row r="51" spans="3:9" customFormat="1" x14ac:dyDescent="0.25">
      <c r="C51" s="97"/>
      <c r="D51" s="2" t="s">
        <v>65</v>
      </c>
      <c r="E51" s="1"/>
      <c r="F51" s="1"/>
      <c r="G51" s="24"/>
      <c r="H51" s="28"/>
      <c r="I51" s="28"/>
    </row>
    <row r="52" spans="3:9" customFormat="1" x14ac:dyDescent="0.25">
      <c r="C52" s="98"/>
      <c r="D52" s="2" t="s">
        <v>66</v>
      </c>
      <c r="E52" s="1"/>
      <c r="F52" s="1"/>
      <c r="G52" s="1"/>
      <c r="H52" s="3"/>
      <c r="I52" s="3"/>
    </row>
  </sheetData>
  <mergeCells count="7">
    <mergeCell ref="D21:G21"/>
    <mergeCell ref="B1:C1"/>
    <mergeCell ref="D31:P31"/>
    <mergeCell ref="D41:T41"/>
    <mergeCell ref="M12:O12"/>
    <mergeCell ref="D12:H12"/>
    <mergeCell ref="D3:S3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topLeftCell="A19" workbookViewId="0">
      <selection activeCell="O34" sqref="O34"/>
    </sheetView>
  </sheetViews>
  <sheetFormatPr defaultRowHeight="15" x14ac:dyDescent="0.25"/>
  <cols>
    <col min="2" max="2" width="13.5703125" customWidth="1"/>
    <col min="3" max="3" width="14.7109375" customWidth="1"/>
    <col min="4" max="4" width="16.42578125" style="31" customWidth="1"/>
    <col min="5" max="5" width="16.5703125" style="31" customWidth="1"/>
    <col min="6" max="6" width="17" style="31" customWidth="1"/>
    <col min="7" max="7" width="17.5703125" style="31" customWidth="1"/>
    <col min="8" max="8" width="16.85546875" style="31" customWidth="1"/>
    <col min="9" max="9" width="17.140625" style="31" customWidth="1"/>
    <col min="10" max="10" width="18.85546875" style="31" customWidth="1"/>
    <col min="11" max="12" width="18" style="31" customWidth="1"/>
    <col min="13" max="13" width="17" style="31" customWidth="1"/>
    <col min="14" max="14" width="17.140625" style="31" customWidth="1"/>
    <col min="15" max="15" width="17" style="31" customWidth="1"/>
    <col min="16" max="16" width="15.85546875" style="31" customWidth="1"/>
    <col min="17" max="17" width="14.7109375" style="31" customWidth="1"/>
    <col min="18" max="18" width="9.140625" style="31"/>
  </cols>
  <sheetData>
    <row r="1" spans="2:24" ht="21" x14ac:dyDescent="0.35">
      <c r="B1" s="259" t="s">
        <v>122</v>
      </c>
      <c r="C1" s="259"/>
    </row>
    <row r="2" spans="2:24" ht="15.75" thickBot="1" x14ac:dyDescent="0.3"/>
    <row r="3" spans="2:24" ht="20.25" thickTop="1" thickBot="1" x14ac:dyDescent="0.35">
      <c r="D3" s="263" t="s">
        <v>109</v>
      </c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5"/>
      <c r="P3" s="108"/>
    </row>
    <row r="4" spans="2:24" ht="104.25" customHeight="1" thickTop="1" thickBot="1" x14ac:dyDescent="0.3">
      <c r="B4" s="8" t="s">
        <v>11</v>
      </c>
      <c r="C4" s="9" t="s">
        <v>12</v>
      </c>
      <c r="D4" s="40" t="s">
        <v>110</v>
      </c>
      <c r="E4" s="67" t="s">
        <v>111</v>
      </c>
      <c r="F4" s="109" t="s">
        <v>112</v>
      </c>
      <c r="G4" s="53" t="s">
        <v>113</v>
      </c>
      <c r="H4" s="109" t="s">
        <v>117</v>
      </c>
      <c r="I4" s="44" t="s">
        <v>118</v>
      </c>
      <c r="J4" s="36" t="s">
        <v>114</v>
      </c>
      <c r="K4" s="53" t="s">
        <v>115</v>
      </c>
      <c r="L4" s="83" t="s">
        <v>116</v>
      </c>
      <c r="M4" s="103" t="s">
        <v>120</v>
      </c>
      <c r="N4" s="83" t="s">
        <v>119</v>
      </c>
      <c r="O4" s="44" t="s">
        <v>121</v>
      </c>
      <c r="R4" s="4"/>
      <c r="S4" s="5"/>
      <c r="T4" s="5"/>
      <c r="U4" s="5"/>
      <c r="V4" s="5"/>
      <c r="W4" s="5"/>
      <c r="X4" s="5"/>
    </row>
    <row r="5" spans="2:24" ht="15.75" thickTop="1" x14ac:dyDescent="0.25">
      <c r="B5" s="11" t="s">
        <v>1</v>
      </c>
      <c r="C5" s="12" t="s">
        <v>8</v>
      </c>
      <c r="D5" s="41">
        <v>2</v>
      </c>
      <c r="E5" s="115">
        <v>4</v>
      </c>
      <c r="F5" s="84">
        <v>4</v>
      </c>
      <c r="G5" s="54">
        <v>17</v>
      </c>
      <c r="H5" s="110">
        <v>2</v>
      </c>
      <c r="I5" s="45">
        <v>25</v>
      </c>
      <c r="J5" s="117">
        <v>1</v>
      </c>
      <c r="K5" s="54">
        <v>4</v>
      </c>
      <c r="L5" s="113">
        <v>2</v>
      </c>
      <c r="M5" s="49">
        <v>3</v>
      </c>
      <c r="N5" s="119">
        <v>1</v>
      </c>
      <c r="O5" s="45">
        <v>58</v>
      </c>
    </row>
    <row r="6" spans="2:24" x14ac:dyDescent="0.25">
      <c r="B6" s="14" t="s">
        <v>2</v>
      </c>
      <c r="C6" s="15" t="s">
        <v>10</v>
      </c>
      <c r="D6" s="42">
        <v>2</v>
      </c>
      <c r="E6" s="116">
        <v>2</v>
      </c>
      <c r="F6" s="85">
        <v>4</v>
      </c>
      <c r="G6" s="55">
        <v>6</v>
      </c>
      <c r="H6" s="111">
        <v>2</v>
      </c>
      <c r="I6" s="46">
        <v>3</v>
      </c>
      <c r="J6" s="118">
        <v>1</v>
      </c>
      <c r="K6" s="55">
        <v>2</v>
      </c>
      <c r="L6" s="114">
        <v>2</v>
      </c>
      <c r="M6" s="50">
        <v>3</v>
      </c>
      <c r="N6" s="120">
        <v>1</v>
      </c>
      <c r="O6" s="46">
        <v>4</v>
      </c>
    </row>
    <row r="7" spans="2:24" x14ac:dyDescent="0.25">
      <c r="B7" s="14" t="s">
        <v>3</v>
      </c>
      <c r="C7" s="15" t="s">
        <v>13</v>
      </c>
      <c r="D7" s="42">
        <v>2</v>
      </c>
      <c r="E7" s="116">
        <v>5</v>
      </c>
      <c r="F7" s="85">
        <v>4</v>
      </c>
      <c r="G7" s="56">
        <v>8</v>
      </c>
      <c r="H7" s="112">
        <v>2</v>
      </c>
      <c r="I7" s="88">
        <v>3</v>
      </c>
      <c r="J7" s="38">
        <v>1</v>
      </c>
      <c r="K7" s="56">
        <v>2</v>
      </c>
      <c r="L7" s="114">
        <v>2</v>
      </c>
      <c r="M7" s="50">
        <v>4</v>
      </c>
      <c r="N7" s="120">
        <v>1</v>
      </c>
      <c r="O7" s="46">
        <v>1</v>
      </c>
    </row>
    <row r="8" spans="2:24" x14ac:dyDescent="0.25">
      <c r="B8" s="14" t="s">
        <v>4</v>
      </c>
      <c r="C8" s="15" t="s">
        <v>13</v>
      </c>
      <c r="D8" s="42">
        <v>2</v>
      </c>
      <c r="E8" s="116">
        <v>4</v>
      </c>
      <c r="F8" s="85">
        <v>4</v>
      </c>
      <c r="G8" s="55">
        <v>4</v>
      </c>
      <c r="H8" s="111">
        <v>2</v>
      </c>
      <c r="I8" s="46">
        <v>3</v>
      </c>
      <c r="J8" s="118">
        <v>1</v>
      </c>
      <c r="K8" s="55">
        <v>1</v>
      </c>
      <c r="L8" s="114">
        <v>2</v>
      </c>
      <c r="M8" s="50">
        <v>2</v>
      </c>
      <c r="N8" s="120">
        <v>1</v>
      </c>
      <c r="O8" s="46" t="s">
        <v>143</v>
      </c>
    </row>
    <row r="9" spans="2:24" ht="15.75" thickBot="1" x14ac:dyDescent="0.3">
      <c r="B9" s="17" t="s">
        <v>5</v>
      </c>
      <c r="C9" s="18" t="s">
        <v>10</v>
      </c>
      <c r="D9" s="131">
        <v>2</v>
      </c>
      <c r="E9" s="132">
        <v>3</v>
      </c>
      <c r="F9" s="133">
        <v>4</v>
      </c>
      <c r="G9" s="126">
        <v>5</v>
      </c>
      <c r="H9" s="134">
        <v>2</v>
      </c>
      <c r="I9" s="130">
        <v>2</v>
      </c>
      <c r="J9" s="125">
        <v>1</v>
      </c>
      <c r="K9" s="126">
        <v>3</v>
      </c>
      <c r="L9" s="127">
        <v>2</v>
      </c>
      <c r="M9" s="128">
        <v>5</v>
      </c>
      <c r="N9" s="129">
        <v>1</v>
      </c>
      <c r="O9" s="130">
        <v>3</v>
      </c>
    </row>
    <row r="10" spans="2:24" ht="15.75" thickTop="1" x14ac:dyDescent="0.25"/>
    <row r="14" spans="2:24" ht="15.75" thickBot="1" x14ac:dyDescent="0.3">
      <c r="K14" s="24"/>
    </row>
    <row r="15" spans="2:24" ht="20.25" thickTop="1" thickBot="1" x14ac:dyDescent="0.35">
      <c r="D15" s="263" t="s">
        <v>123</v>
      </c>
      <c r="E15" s="264"/>
      <c r="F15" s="264"/>
      <c r="G15" s="264"/>
      <c r="H15" s="264"/>
      <c r="I15" s="265"/>
      <c r="J15" s="108"/>
      <c r="K15" s="108"/>
      <c r="L15" s="108"/>
      <c r="M15" s="108"/>
      <c r="N15" s="108"/>
      <c r="O15" s="108"/>
    </row>
    <row r="16" spans="2:24" ht="109.5" customHeight="1" thickTop="1" thickBot="1" x14ac:dyDescent="0.3">
      <c r="B16" s="8" t="s">
        <v>11</v>
      </c>
      <c r="C16" s="9" t="s">
        <v>12</v>
      </c>
      <c r="D16" s="40" t="s">
        <v>124</v>
      </c>
      <c r="E16" s="67" t="s">
        <v>125</v>
      </c>
      <c r="F16" s="109" t="s">
        <v>128</v>
      </c>
      <c r="G16" s="53" t="s">
        <v>129</v>
      </c>
      <c r="H16" s="109" t="s">
        <v>126</v>
      </c>
      <c r="I16" s="44" t="s">
        <v>127</v>
      </c>
      <c r="L16" s="8" t="s">
        <v>11</v>
      </c>
      <c r="M16" s="9" t="s">
        <v>12</v>
      </c>
      <c r="N16" s="124" t="s">
        <v>142</v>
      </c>
    </row>
    <row r="17" spans="2:18" ht="15.75" thickTop="1" x14ac:dyDescent="0.25">
      <c r="B17" s="11" t="s">
        <v>1</v>
      </c>
      <c r="C17" s="12" t="s">
        <v>8</v>
      </c>
      <c r="D17" s="41">
        <v>120</v>
      </c>
      <c r="E17" s="115">
        <v>122</v>
      </c>
      <c r="F17" s="84">
        <v>1</v>
      </c>
      <c r="G17" s="54">
        <v>11</v>
      </c>
      <c r="H17" s="110">
        <v>2</v>
      </c>
      <c r="I17" s="45">
        <v>4</v>
      </c>
      <c r="L17" s="11" t="s">
        <v>1</v>
      </c>
      <c r="M17" s="12" t="s">
        <v>8</v>
      </c>
      <c r="N17" s="121">
        <v>209</v>
      </c>
      <c r="R17"/>
    </row>
    <row r="18" spans="2:18" x14ac:dyDescent="0.25">
      <c r="B18" s="14" t="s">
        <v>2</v>
      </c>
      <c r="C18" s="15" t="s">
        <v>10</v>
      </c>
      <c r="D18" s="42">
        <v>120</v>
      </c>
      <c r="E18" s="116">
        <v>62</v>
      </c>
      <c r="F18" s="85">
        <v>1</v>
      </c>
      <c r="G18" s="55">
        <v>8</v>
      </c>
      <c r="H18" s="111">
        <v>2</v>
      </c>
      <c r="I18" s="46">
        <v>6</v>
      </c>
      <c r="L18" s="14" t="s">
        <v>2</v>
      </c>
      <c r="M18" s="15" t="s">
        <v>10</v>
      </c>
      <c r="N18" s="122">
        <v>528</v>
      </c>
      <c r="R18"/>
    </row>
    <row r="19" spans="2:18" x14ac:dyDescent="0.25">
      <c r="B19" s="14" t="s">
        <v>3</v>
      </c>
      <c r="C19" s="15" t="s">
        <v>13</v>
      </c>
      <c r="D19" s="42">
        <v>125</v>
      </c>
      <c r="E19" s="116">
        <v>175</v>
      </c>
      <c r="F19" s="85">
        <v>1</v>
      </c>
      <c r="G19" s="56">
        <v>725</v>
      </c>
      <c r="H19" s="112">
        <v>2</v>
      </c>
      <c r="I19" s="88">
        <v>2</v>
      </c>
      <c r="L19" s="14" t="s">
        <v>3</v>
      </c>
      <c r="M19" s="15" t="s">
        <v>13</v>
      </c>
      <c r="N19" s="122" t="s">
        <v>143</v>
      </c>
      <c r="R19"/>
    </row>
    <row r="20" spans="2:18" x14ac:dyDescent="0.25">
      <c r="B20" s="14" t="s">
        <v>4</v>
      </c>
      <c r="C20" s="15" t="s">
        <v>13</v>
      </c>
      <c r="D20" s="42">
        <v>87</v>
      </c>
      <c r="E20" s="116">
        <v>87</v>
      </c>
      <c r="F20" s="85"/>
      <c r="G20" s="55">
        <v>550</v>
      </c>
      <c r="H20" s="111">
        <v>2</v>
      </c>
      <c r="I20" s="46">
        <v>3</v>
      </c>
      <c r="L20" s="14" t="s">
        <v>4</v>
      </c>
      <c r="M20" s="15" t="s">
        <v>13</v>
      </c>
      <c r="N20" s="122" t="s">
        <v>143</v>
      </c>
      <c r="R20"/>
    </row>
    <row r="21" spans="2:18" ht="15.75" thickBot="1" x14ac:dyDescent="0.3">
      <c r="B21" s="17" t="s">
        <v>5</v>
      </c>
      <c r="C21" s="18" t="s">
        <v>10</v>
      </c>
      <c r="D21" s="131">
        <v>120</v>
      </c>
      <c r="E21" s="132">
        <v>74</v>
      </c>
      <c r="F21" s="133" t="s">
        <v>143</v>
      </c>
      <c r="G21" s="126" t="s">
        <v>143</v>
      </c>
      <c r="H21" s="134">
        <v>2</v>
      </c>
      <c r="I21" s="130">
        <v>21</v>
      </c>
      <c r="L21" s="17" t="s">
        <v>5</v>
      </c>
      <c r="M21" s="18" t="s">
        <v>10</v>
      </c>
      <c r="N21" s="123"/>
      <c r="R21"/>
    </row>
    <row r="22" spans="2:18" ht="15.75" thickTop="1" x14ac:dyDescent="0.25">
      <c r="R22"/>
    </row>
    <row r="24" spans="2:18" x14ac:dyDescent="0.25">
      <c r="R24"/>
    </row>
    <row r="25" spans="2:18" x14ac:dyDescent="0.25">
      <c r="R25"/>
    </row>
    <row r="26" spans="2:18" ht="15.75" thickBot="1" x14ac:dyDescent="0.3"/>
    <row r="27" spans="2:18" ht="20.25" thickTop="1" thickBot="1" x14ac:dyDescent="0.35">
      <c r="D27" s="263" t="s">
        <v>123</v>
      </c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5"/>
      <c r="P27"/>
      <c r="Q27"/>
      <c r="R27"/>
    </row>
    <row r="28" spans="2:18" ht="136.5" thickTop="1" thickBot="1" x14ac:dyDescent="0.3">
      <c r="B28" s="8" t="s">
        <v>11</v>
      </c>
      <c r="C28" s="9" t="s">
        <v>12</v>
      </c>
      <c r="D28" s="36" t="s">
        <v>130</v>
      </c>
      <c r="E28" s="53" t="s">
        <v>131</v>
      </c>
      <c r="F28" s="83" t="s">
        <v>135</v>
      </c>
      <c r="G28" s="103" t="s">
        <v>136</v>
      </c>
      <c r="H28" s="83" t="s">
        <v>137</v>
      </c>
      <c r="I28" s="44" t="s">
        <v>138</v>
      </c>
      <c r="J28" s="83" t="s">
        <v>132</v>
      </c>
      <c r="K28" s="44" t="s">
        <v>133</v>
      </c>
      <c r="L28" s="83" t="s">
        <v>134</v>
      </c>
      <c r="M28" s="44" t="s">
        <v>139</v>
      </c>
      <c r="N28" s="83" t="s">
        <v>140</v>
      </c>
      <c r="O28" s="44" t="s">
        <v>141</v>
      </c>
      <c r="P28"/>
      <c r="Q28"/>
      <c r="R28"/>
    </row>
    <row r="29" spans="2:18" ht="15.75" thickTop="1" x14ac:dyDescent="0.25">
      <c r="B29" s="11" t="s">
        <v>1</v>
      </c>
      <c r="C29" s="12" t="s">
        <v>8</v>
      </c>
      <c r="D29" s="117">
        <v>5</v>
      </c>
      <c r="E29" s="54">
        <v>11</v>
      </c>
      <c r="F29" s="113">
        <v>4</v>
      </c>
      <c r="G29" s="49">
        <v>28</v>
      </c>
      <c r="H29" s="119">
        <v>80</v>
      </c>
      <c r="I29" s="45">
        <v>213</v>
      </c>
      <c r="J29" s="119">
        <v>40</v>
      </c>
      <c r="K29" s="45">
        <v>155</v>
      </c>
      <c r="L29" s="119">
        <v>40</v>
      </c>
      <c r="M29" s="45">
        <v>57</v>
      </c>
      <c r="N29" s="119">
        <v>400</v>
      </c>
      <c r="O29" s="45">
        <v>619</v>
      </c>
      <c r="P29"/>
      <c r="Q29"/>
      <c r="R29"/>
    </row>
    <row r="30" spans="2:18" x14ac:dyDescent="0.25">
      <c r="B30" s="14" t="s">
        <v>2</v>
      </c>
      <c r="C30" s="15" t="s">
        <v>10</v>
      </c>
      <c r="D30" s="118">
        <v>5</v>
      </c>
      <c r="E30" s="55">
        <v>5</v>
      </c>
      <c r="F30" s="114">
        <v>4</v>
      </c>
      <c r="G30" s="50">
        <v>8</v>
      </c>
      <c r="H30" s="120">
        <v>80</v>
      </c>
      <c r="I30" s="46">
        <v>75</v>
      </c>
      <c r="J30" s="120">
        <v>40</v>
      </c>
      <c r="K30" s="46">
        <v>41</v>
      </c>
      <c r="L30" s="120">
        <v>40</v>
      </c>
      <c r="M30" s="46">
        <v>40</v>
      </c>
      <c r="N30" s="120">
        <v>400</v>
      </c>
      <c r="O30" s="46">
        <v>528</v>
      </c>
    </row>
    <row r="31" spans="2:18" x14ac:dyDescent="0.25">
      <c r="B31" s="14" t="s">
        <v>3</v>
      </c>
      <c r="C31" s="15" t="s">
        <v>13</v>
      </c>
      <c r="D31" s="38">
        <v>5</v>
      </c>
      <c r="E31" s="56">
        <v>2</v>
      </c>
      <c r="F31" s="114">
        <v>4</v>
      </c>
      <c r="G31" s="50">
        <v>4</v>
      </c>
      <c r="H31" s="120">
        <v>80</v>
      </c>
      <c r="I31" s="46">
        <v>155</v>
      </c>
      <c r="J31" s="120">
        <v>40</v>
      </c>
      <c r="K31" s="46">
        <v>42</v>
      </c>
      <c r="L31" s="120">
        <v>40</v>
      </c>
      <c r="M31" s="46">
        <v>75</v>
      </c>
      <c r="N31" s="120">
        <v>400</v>
      </c>
      <c r="O31" s="46">
        <v>2729</v>
      </c>
    </row>
    <row r="32" spans="2:18" x14ac:dyDescent="0.25">
      <c r="B32" s="14" t="s">
        <v>4</v>
      </c>
      <c r="C32" s="15" t="s">
        <v>13</v>
      </c>
      <c r="D32" s="118">
        <v>5</v>
      </c>
      <c r="E32" s="55">
        <v>3</v>
      </c>
      <c r="F32" s="114">
        <v>4</v>
      </c>
      <c r="G32" s="50">
        <v>7</v>
      </c>
      <c r="H32" s="120">
        <v>80</v>
      </c>
      <c r="I32" s="46">
        <v>91</v>
      </c>
      <c r="J32" s="120">
        <v>40</v>
      </c>
      <c r="K32" s="46">
        <v>59</v>
      </c>
      <c r="L32" s="120">
        <v>40</v>
      </c>
      <c r="M32" s="46">
        <v>101</v>
      </c>
      <c r="N32" s="120">
        <v>400</v>
      </c>
      <c r="O32" s="46">
        <v>2452</v>
      </c>
    </row>
    <row r="33" spans="2:15" customFormat="1" ht="15.75" thickBot="1" x14ac:dyDescent="0.3">
      <c r="B33" s="17" t="s">
        <v>5</v>
      </c>
      <c r="C33" s="18" t="s">
        <v>10</v>
      </c>
      <c r="D33" s="125">
        <v>4</v>
      </c>
      <c r="E33" s="126">
        <v>9</v>
      </c>
      <c r="F33" s="127">
        <v>4</v>
      </c>
      <c r="G33" s="128">
        <v>22</v>
      </c>
      <c r="H33" s="129">
        <v>80</v>
      </c>
      <c r="I33" s="130">
        <v>179</v>
      </c>
      <c r="J33" s="129">
        <v>40</v>
      </c>
      <c r="K33" s="130">
        <v>83</v>
      </c>
      <c r="L33" s="129">
        <v>40</v>
      </c>
      <c r="M33" s="130">
        <v>45</v>
      </c>
      <c r="N33" s="129">
        <v>400</v>
      </c>
      <c r="O33" s="130">
        <v>420</v>
      </c>
    </row>
    <row r="34" spans="2:15" customFormat="1" ht="15.75" thickTop="1" x14ac:dyDescent="0.25"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6" spans="2:15" x14ac:dyDescent="0.25">
      <c r="D36" s="96"/>
      <c r="E36" s="2" t="s">
        <v>64</v>
      </c>
    </row>
    <row r="37" spans="2:15" x14ac:dyDescent="0.25">
      <c r="D37" s="97"/>
      <c r="E37" s="2" t="s">
        <v>65</v>
      </c>
    </row>
  </sheetData>
  <mergeCells count="4">
    <mergeCell ref="D3:O3"/>
    <mergeCell ref="D15:I15"/>
    <mergeCell ref="B1:C1"/>
    <mergeCell ref="D27:O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4"/>
  <sheetViews>
    <sheetView topLeftCell="A10" workbookViewId="0">
      <selection activeCell="K30" sqref="K30"/>
    </sheetView>
  </sheetViews>
  <sheetFormatPr defaultRowHeight="15" x14ac:dyDescent="0.25"/>
  <cols>
    <col min="2" max="2" width="13.5703125" customWidth="1"/>
    <col min="3" max="3" width="14.7109375" customWidth="1"/>
    <col min="4" max="4" width="16.42578125" style="107" customWidth="1"/>
    <col min="5" max="5" width="16.5703125" style="107" customWidth="1"/>
    <col min="6" max="6" width="17" style="107" customWidth="1"/>
    <col min="7" max="7" width="16.28515625" style="107" customWidth="1"/>
    <col min="8" max="8" width="16.85546875" style="107" customWidth="1"/>
    <col min="9" max="9" width="17.140625" style="107" customWidth="1"/>
    <col min="10" max="10" width="15.85546875" style="107" customWidth="1"/>
    <col min="11" max="11" width="16.85546875" style="107" customWidth="1"/>
    <col min="12" max="12" width="16.5703125" style="107" customWidth="1"/>
    <col min="13" max="13" width="14.42578125" style="107" customWidth="1"/>
    <col min="14" max="14" width="15.85546875" style="107" customWidth="1"/>
    <col min="15" max="15" width="17" style="107" customWidth="1"/>
    <col min="16" max="16" width="15.85546875" style="107" customWidth="1"/>
    <col min="17" max="17" width="14.7109375" style="107" customWidth="1"/>
    <col min="18" max="18" width="9.140625" style="107"/>
  </cols>
  <sheetData>
    <row r="1" spans="2:21" ht="21" x14ac:dyDescent="0.35">
      <c r="B1" s="259" t="s">
        <v>14</v>
      </c>
      <c r="C1" s="259"/>
    </row>
    <row r="2" spans="2:21" ht="21.75" thickBot="1" x14ac:dyDescent="0.4">
      <c r="B2" s="204"/>
      <c r="C2" s="204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2:21" ht="20.25" thickTop="1" thickBot="1" x14ac:dyDescent="0.35">
      <c r="D3" s="266" t="s">
        <v>238</v>
      </c>
      <c r="E3" s="264"/>
      <c r="F3" s="264"/>
      <c r="G3" s="264"/>
      <c r="H3" s="264"/>
      <c r="I3" s="264"/>
      <c r="J3" s="264"/>
      <c r="K3" s="264"/>
      <c r="L3" s="264"/>
      <c r="M3" s="264"/>
      <c r="N3" s="265"/>
    </row>
    <row r="4" spans="2:21" ht="104.25" customHeight="1" thickTop="1" thickBot="1" x14ac:dyDescent="0.3">
      <c r="B4" s="8" t="s">
        <v>11</v>
      </c>
      <c r="C4" s="9" t="s">
        <v>12</v>
      </c>
      <c r="D4" s="40" t="s">
        <v>144</v>
      </c>
      <c r="E4" s="67" t="s">
        <v>145</v>
      </c>
      <c r="F4" s="141" t="s">
        <v>146</v>
      </c>
      <c r="G4" s="145" t="s">
        <v>147</v>
      </c>
      <c r="H4" s="99" t="s">
        <v>148</v>
      </c>
      <c r="I4" s="99" t="s">
        <v>151</v>
      </c>
      <c r="J4" s="145" t="s">
        <v>152</v>
      </c>
      <c r="K4" s="99" t="s">
        <v>153</v>
      </c>
      <c r="L4" s="99" t="s">
        <v>154</v>
      </c>
      <c r="M4" s="99" t="s">
        <v>155</v>
      </c>
      <c r="N4" s="44" t="s">
        <v>156</v>
      </c>
      <c r="O4" s="136"/>
      <c r="R4" s="4"/>
      <c r="S4" s="5"/>
      <c r="T4" s="5"/>
      <c r="U4" s="5"/>
    </row>
    <row r="5" spans="2:21" ht="15.75" thickTop="1" x14ac:dyDescent="0.25">
      <c r="B5" s="11" t="s">
        <v>149</v>
      </c>
      <c r="C5" s="150" t="s">
        <v>15</v>
      </c>
      <c r="D5" s="41">
        <v>85</v>
      </c>
      <c r="E5" s="115">
        <v>84</v>
      </c>
      <c r="F5" s="142">
        <v>201</v>
      </c>
      <c r="G5" s="146">
        <v>1764.5</v>
      </c>
      <c r="H5" s="138" t="s">
        <v>150</v>
      </c>
      <c r="I5" s="138">
        <v>94</v>
      </c>
      <c r="J5" s="146">
        <v>1065</v>
      </c>
      <c r="K5" s="138">
        <v>5</v>
      </c>
      <c r="L5" s="138">
        <v>18</v>
      </c>
      <c r="M5" s="138">
        <v>5</v>
      </c>
      <c r="N5" s="45">
        <v>0</v>
      </c>
      <c r="O5" s="137"/>
    </row>
    <row r="6" spans="2:21" x14ac:dyDescent="0.25">
      <c r="B6" s="14" t="s">
        <v>3</v>
      </c>
      <c r="C6" s="15" t="s">
        <v>13</v>
      </c>
      <c r="D6" s="42">
        <v>52</v>
      </c>
      <c r="E6" s="116">
        <v>99</v>
      </c>
      <c r="F6" s="143">
        <v>234</v>
      </c>
      <c r="G6" s="148">
        <v>836</v>
      </c>
      <c r="H6" s="101">
        <v>69</v>
      </c>
      <c r="I6" s="101">
        <v>202</v>
      </c>
      <c r="J6" s="148">
        <v>497</v>
      </c>
      <c r="K6" s="101">
        <v>3</v>
      </c>
      <c r="L6" s="139">
        <v>7</v>
      </c>
      <c r="M6" s="139">
        <v>8</v>
      </c>
      <c r="N6" s="46">
        <v>0</v>
      </c>
      <c r="O6" s="137"/>
    </row>
    <row r="7" spans="2:21" x14ac:dyDescent="0.25">
      <c r="B7" s="14" t="s">
        <v>4</v>
      </c>
      <c r="C7" s="15" t="s">
        <v>15</v>
      </c>
      <c r="D7" s="42">
        <v>49</v>
      </c>
      <c r="E7" s="116">
        <v>48</v>
      </c>
      <c r="F7" s="143">
        <v>118</v>
      </c>
      <c r="G7" s="147">
        <v>1008</v>
      </c>
      <c r="H7" s="139" t="s">
        <v>170</v>
      </c>
      <c r="I7" s="139">
        <v>58</v>
      </c>
      <c r="J7" s="147">
        <v>705</v>
      </c>
      <c r="K7" s="139">
        <v>0</v>
      </c>
      <c r="L7" s="139">
        <v>9</v>
      </c>
      <c r="M7" s="139">
        <v>3</v>
      </c>
      <c r="N7" s="46">
        <v>0</v>
      </c>
      <c r="O7" s="137"/>
    </row>
    <row r="8" spans="2:21" ht="15.75" thickBot="1" x14ac:dyDescent="0.3">
      <c r="B8" s="17" t="s">
        <v>5</v>
      </c>
      <c r="C8" s="18" t="s">
        <v>13</v>
      </c>
      <c r="D8" s="131">
        <f>41+29</f>
        <v>70</v>
      </c>
      <c r="E8" s="132">
        <v>72</v>
      </c>
      <c r="F8" s="144">
        <v>249</v>
      </c>
      <c r="G8" s="149">
        <v>1306</v>
      </c>
      <c r="H8" s="140">
        <v>298</v>
      </c>
      <c r="I8" s="140">
        <v>198</v>
      </c>
      <c r="J8" s="149">
        <v>1129</v>
      </c>
      <c r="K8" s="140">
        <v>1</v>
      </c>
      <c r="L8" s="140">
        <v>4</v>
      </c>
      <c r="M8" s="140">
        <v>6</v>
      </c>
      <c r="N8" s="130">
        <v>0</v>
      </c>
      <c r="O8" s="137"/>
    </row>
    <row r="9" spans="2:21" ht="15.75" thickTop="1" x14ac:dyDescent="0.25"/>
    <row r="11" spans="2:21" ht="15.75" thickBot="1" x14ac:dyDescent="0.3"/>
    <row r="12" spans="2:21" ht="20.25" thickTop="1" thickBot="1" x14ac:dyDescent="0.35">
      <c r="D12" s="267" t="s">
        <v>239</v>
      </c>
      <c r="E12" s="268"/>
      <c r="F12" s="268"/>
      <c r="G12" s="268"/>
      <c r="H12" s="268"/>
      <c r="I12" s="269"/>
    </row>
    <row r="13" spans="2:21" ht="109.5" customHeight="1" thickTop="1" thickBot="1" x14ac:dyDescent="0.3">
      <c r="B13" s="8" t="s">
        <v>11</v>
      </c>
      <c r="C13" s="9" t="s">
        <v>12</v>
      </c>
      <c r="D13" s="156" t="s">
        <v>157</v>
      </c>
      <c r="E13" s="157" t="s">
        <v>158</v>
      </c>
      <c r="F13" s="158" t="s">
        <v>159</v>
      </c>
      <c r="G13" s="156" t="s">
        <v>160</v>
      </c>
      <c r="H13" s="157" t="s">
        <v>161</v>
      </c>
      <c r="I13" s="158" t="s">
        <v>162</v>
      </c>
      <c r="K13" s="8" t="s">
        <v>11</v>
      </c>
      <c r="L13" s="9" t="s">
        <v>12</v>
      </c>
      <c r="M13" s="124" t="s">
        <v>163</v>
      </c>
    </row>
    <row r="14" spans="2:21" ht="15.75" thickTop="1" x14ac:dyDescent="0.25">
      <c r="B14" s="11" t="s">
        <v>149</v>
      </c>
      <c r="C14" s="150" t="s">
        <v>15</v>
      </c>
      <c r="D14" s="152">
        <v>1</v>
      </c>
      <c r="E14" s="138">
        <v>1</v>
      </c>
      <c r="F14" s="87">
        <v>6</v>
      </c>
      <c r="G14" s="152">
        <v>4</v>
      </c>
      <c r="H14" s="138">
        <v>71</v>
      </c>
      <c r="I14" s="87">
        <v>62</v>
      </c>
      <c r="K14" s="11" t="s">
        <v>1</v>
      </c>
      <c r="L14" s="151" t="s">
        <v>15</v>
      </c>
      <c r="M14" s="135">
        <v>83</v>
      </c>
    </row>
    <row r="15" spans="2:21" x14ac:dyDescent="0.25">
      <c r="B15" s="14" t="s">
        <v>3</v>
      </c>
      <c r="C15" s="15" t="s">
        <v>13</v>
      </c>
      <c r="D15" s="153">
        <v>5</v>
      </c>
      <c r="E15" s="139">
        <v>0</v>
      </c>
      <c r="F15" s="88">
        <v>3</v>
      </c>
      <c r="G15" s="171">
        <v>8</v>
      </c>
      <c r="H15" s="172">
        <v>20</v>
      </c>
      <c r="I15" s="173">
        <v>17</v>
      </c>
      <c r="K15" s="14" t="s">
        <v>3</v>
      </c>
      <c r="L15" s="15" t="s">
        <v>13</v>
      </c>
      <c r="M15" s="122">
        <v>113</v>
      </c>
    </row>
    <row r="16" spans="2:21" x14ac:dyDescent="0.25">
      <c r="B16" s="14" t="s">
        <v>4</v>
      </c>
      <c r="C16" s="15" t="s">
        <v>15</v>
      </c>
      <c r="D16" s="153">
        <v>2</v>
      </c>
      <c r="E16" s="139">
        <v>0</v>
      </c>
      <c r="F16" s="88">
        <v>20</v>
      </c>
      <c r="G16" s="153">
        <v>1</v>
      </c>
      <c r="H16" s="139">
        <v>33</v>
      </c>
      <c r="I16" s="88">
        <v>43</v>
      </c>
      <c r="K16" s="14" t="s">
        <v>4</v>
      </c>
      <c r="L16" s="15" t="s">
        <v>15</v>
      </c>
      <c r="M16" s="122">
        <v>46</v>
      </c>
    </row>
    <row r="17" spans="2:18" ht="15.75" thickBot="1" x14ac:dyDescent="0.3">
      <c r="B17" s="17" t="s">
        <v>5</v>
      </c>
      <c r="C17" s="18" t="s">
        <v>13</v>
      </c>
      <c r="D17" s="154">
        <v>1</v>
      </c>
      <c r="E17" s="140">
        <v>0</v>
      </c>
      <c r="F17" s="155">
        <v>0</v>
      </c>
      <c r="G17" s="154">
        <v>0</v>
      </c>
      <c r="H17" s="174">
        <v>13</v>
      </c>
      <c r="I17" s="175">
        <v>13</v>
      </c>
      <c r="K17" s="17" t="s">
        <v>5</v>
      </c>
      <c r="L17" s="18" t="s">
        <v>13</v>
      </c>
      <c r="M17" s="123">
        <v>72</v>
      </c>
    </row>
    <row r="18" spans="2:18" ht="15.75" thickTop="1" x14ac:dyDescent="0.25">
      <c r="R18"/>
    </row>
    <row r="20" spans="2:18" ht="15.75" thickBot="1" x14ac:dyDescent="0.3">
      <c r="R20"/>
    </row>
    <row r="21" spans="2:18" ht="20.25" thickTop="1" thickBot="1" x14ac:dyDescent="0.35">
      <c r="D21" s="267" t="s">
        <v>240</v>
      </c>
      <c r="E21" s="268"/>
      <c r="F21" s="268"/>
      <c r="G21" s="268"/>
      <c r="H21" s="268"/>
      <c r="I21" s="269"/>
    </row>
    <row r="22" spans="2:18" ht="87" customHeight="1" thickTop="1" thickBot="1" x14ac:dyDescent="0.3">
      <c r="B22" s="8" t="s">
        <v>11</v>
      </c>
      <c r="C22" s="9" t="s">
        <v>12</v>
      </c>
      <c r="D22" s="163" t="s">
        <v>164</v>
      </c>
      <c r="E22" s="159" t="s">
        <v>165</v>
      </c>
      <c r="F22" s="170" t="s">
        <v>166</v>
      </c>
      <c r="G22" s="160" t="s">
        <v>167</v>
      </c>
      <c r="H22" s="164" t="s">
        <v>168</v>
      </c>
      <c r="I22" s="158" t="s">
        <v>169</v>
      </c>
      <c r="J22" s="136"/>
      <c r="K22" s="161"/>
      <c r="L22" s="161"/>
      <c r="M22" s="161"/>
      <c r="N22" s="161"/>
      <c r="O22" s="161"/>
      <c r="P22"/>
      <c r="Q22"/>
      <c r="R22"/>
    </row>
    <row r="23" spans="2:18" ht="15.75" thickTop="1" x14ac:dyDescent="0.25">
      <c r="B23" s="11" t="s">
        <v>1</v>
      </c>
      <c r="C23" s="151" t="s">
        <v>15</v>
      </c>
      <c r="D23" s="138">
        <v>71</v>
      </c>
      <c r="E23" s="54">
        <v>51</v>
      </c>
      <c r="F23" s="49">
        <v>51</v>
      </c>
      <c r="G23" s="49">
        <v>1958</v>
      </c>
      <c r="H23" s="165">
        <v>82</v>
      </c>
      <c r="I23" s="45">
        <v>52</v>
      </c>
      <c r="J23" s="137"/>
      <c r="K23" s="162"/>
      <c r="L23" s="162"/>
      <c r="M23" s="162"/>
      <c r="N23" s="162"/>
      <c r="O23" s="162"/>
      <c r="P23"/>
      <c r="Q23"/>
      <c r="R23"/>
    </row>
    <row r="24" spans="2:18" x14ac:dyDescent="0.25">
      <c r="B24" s="14" t="s">
        <v>3</v>
      </c>
      <c r="C24" s="15" t="s">
        <v>13</v>
      </c>
      <c r="D24" s="71">
        <v>78</v>
      </c>
      <c r="E24" s="56">
        <v>73</v>
      </c>
      <c r="F24" s="50">
        <v>34</v>
      </c>
      <c r="G24" s="50">
        <v>868</v>
      </c>
      <c r="H24" s="166">
        <v>67</v>
      </c>
      <c r="I24" s="46">
        <v>33</v>
      </c>
      <c r="J24" s="137"/>
      <c r="K24" s="162"/>
      <c r="L24" s="162"/>
      <c r="M24" s="162"/>
      <c r="N24" s="162"/>
      <c r="O24" s="162"/>
    </row>
    <row r="25" spans="2:18" x14ac:dyDescent="0.25">
      <c r="B25" s="14" t="s">
        <v>4</v>
      </c>
      <c r="C25" s="15" t="s">
        <v>15</v>
      </c>
      <c r="D25" s="167">
        <v>33</v>
      </c>
      <c r="E25" s="55">
        <v>32</v>
      </c>
      <c r="F25" s="50">
        <v>32</v>
      </c>
      <c r="G25" s="50">
        <v>1149</v>
      </c>
      <c r="H25" s="166">
        <v>45</v>
      </c>
      <c r="I25" s="46">
        <v>28</v>
      </c>
      <c r="J25" s="137"/>
      <c r="K25" s="162"/>
      <c r="L25" s="162"/>
      <c r="M25" s="162"/>
      <c r="N25" s="162"/>
      <c r="O25" s="162"/>
    </row>
    <row r="26" spans="2:18" ht="15.75" thickBot="1" x14ac:dyDescent="0.3">
      <c r="B26" s="17" t="s">
        <v>5</v>
      </c>
      <c r="C26" s="18" t="s">
        <v>13</v>
      </c>
      <c r="D26" s="168">
        <v>72</v>
      </c>
      <c r="E26" s="126">
        <v>53</v>
      </c>
      <c r="F26" s="128">
        <v>53</v>
      </c>
      <c r="G26" s="128">
        <v>912</v>
      </c>
      <c r="H26" s="169">
        <v>52</v>
      </c>
      <c r="I26" s="130">
        <v>39</v>
      </c>
      <c r="J26" s="137"/>
      <c r="K26" s="162"/>
      <c r="L26" s="162"/>
      <c r="M26" s="162"/>
      <c r="N26" s="162"/>
      <c r="O26" s="162"/>
      <c r="P26"/>
      <c r="Q26"/>
      <c r="R26"/>
    </row>
    <row r="27" spans="2:18" ht="15.75" thickTop="1" x14ac:dyDescent="0.25">
      <c r="P27"/>
      <c r="Q27"/>
      <c r="R27"/>
    </row>
    <row r="29" spans="2:18" x14ac:dyDescent="0.25">
      <c r="C29" s="96"/>
      <c r="D29" s="2" t="s">
        <v>64</v>
      </c>
    </row>
    <row r="30" spans="2:18" x14ac:dyDescent="0.25">
      <c r="C30" s="97"/>
      <c r="D30" s="2" t="s">
        <v>65</v>
      </c>
    </row>
    <row r="31" spans="2:18" x14ac:dyDescent="0.25">
      <c r="C31" s="98"/>
      <c r="D31" s="2" t="s">
        <v>66</v>
      </c>
    </row>
    <row r="34" spans="2:2" x14ac:dyDescent="0.25">
      <c r="B34" s="255" t="s">
        <v>313</v>
      </c>
    </row>
  </sheetData>
  <mergeCells count="4">
    <mergeCell ref="B1:C1"/>
    <mergeCell ref="D3:N3"/>
    <mergeCell ref="D12:I12"/>
    <mergeCell ref="D21:I2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1"/>
  <sheetViews>
    <sheetView topLeftCell="A19" workbookViewId="0">
      <selection activeCell="G43" sqref="G43"/>
    </sheetView>
  </sheetViews>
  <sheetFormatPr defaultRowHeight="15" x14ac:dyDescent="0.25"/>
  <cols>
    <col min="2" max="2" width="13.5703125" customWidth="1"/>
    <col min="3" max="3" width="17.42578125" customWidth="1"/>
    <col min="4" max="4" width="16.42578125" style="107" customWidth="1"/>
    <col min="5" max="5" width="16.5703125" style="107" customWidth="1"/>
    <col min="6" max="6" width="17" style="107" customWidth="1"/>
    <col min="7" max="7" width="16.28515625" style="107" customWidth="1"/>
    <col min="8" max="8" width="16.85546875" style="107" customWidth="1"/>
    <col min="9" max="9" width="17.140625" style="107" customWidth="1"/>
    <col min="10" max="10" width="16.5703125" style="107" customWidth="1"/>
    <col min="11" max="11" width="18.28515625" style="107" customWidth="1"/>
    <col min="12" max="12" width="17.140625" style="107" customWidth="1"/>
    <col min="13" max="13" width="14.42578125" style="107" customWidth="1"/>
    <col min="14" max="14" width="15.85546875" style="107" customWidth="1"/>
    <col min="15" max="15" width="17" style="107" customWidth="1"/>
    <col min="16" max="16" width="15.85546875" style="107" customWidth="1"/>
    <col min="17" max="17" width="14.7109375" style="107" customWidth="1"/>
    <col min="18" max="18" width="9.140625" style="107"/>
  </cols>
  <sheetData>
    <row r="1" spans="2:21" ht="21" x14ac:dyDescent="0.35">
      <c r="B1" s="259" t="s">
        <v>16</v>
      </c>
      <c r="C1" s="259"/>
    </row>
    <row r="2" spans="2:21" ht="21.75" thickBot="1" x14ac:dyDescent="0.4">
      <c r="B2" s="204"/>
      <c r="C2" s="204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2:21" ht="20.25" thickTop="1" thickBot="1" x14ac:dyDescent="0.35">
      <c r="D3" s="266" t="s">
        <v>241</v>
      </c>
      <c r="E3" s="264"/>
      <c r="F3" s="264"/>
      <c r="G3" s="264"/>
      <c r="H3" s="264"/>
      <c r="I3" s="264"/>
      <c r="J3" s="264"/>
      <c r="K3" s="264"/>
      <c r="L3" s="265"/>
    </row>
    <row r="4" spans="2:21" ht="104.25" customHeight="1" thickTop="1" thickBot="1" x14ac:dyDescent="0.3">
      <c r="B4" s="8" t="s">
        <v>11</v>
      </c>
      <c r="C4" s="9" t="s">
        <v>12</v>
      </c>
      <c r="D4" s="40" t="s">
        <v>171</v>
      </c>
      <c r="E4" s="67" t="s">
        <v>172</v>
      </c>
      <c r="F4" s="141" t="s">
        <v>173</v>
      </c>
      <c r="G4" s="141" t="s">
        <v>174</v>
      </c>
      <c r="H4" s="141" t="s">
        <v>175</v>
      </c>
      <c r="I4" s="99" t="s">
        <v>176</v>
      </c>
      <c r="J4" s="99" t="s">
        <v>177</v>
      </c>
      <c r="K4" s="99" t="s">
        <v>178</v>
      </c>
      <c r="L4" s="67" t="s">
        <v>179</v>
      </c>
      <c r="M4" s="136"/>
      <c r="N4" s="161"/>
      <c r="O4" s="161"/>
      <c r="R4" s="4"/>
      <c r="S4" s="5"/>
      <c r="T4" s="5"/>
      <c r="U4" s="5"/>
    </row>
    <row r="5" spans="2:21" ht="15.75" thickTop="1" x14ac:dyDescent="0.25">
      <c r="B5" s="11" t="s">
        <v>1</v>
      </c>
      <c r="C5" s="150" t="s">
        <v>9</v>
      </c>
      <c r="D5" s="41" t="s">
        <v>9</v>
      </c>
      <c r="E5" s="115" t="s">
        <v>9</v>
      </c>
      <c r="F5" s="142" t="s">
        <v>9</v>
      </c>
      <c r="G5" s="138" t="s">
        <v>9</v>
      </c>
      <c r="H5" s="138" t="s">
        <v>9</v>
      </c>
      <c r="I5" s="138" t="s">
        <v>9</v>
      </c>
      <c r="J5" s="138" t="s">
        <v>9</v>
      </c>
      <c r="K5" s="138" t="s">
        <v>9</v>
      </c>
      <c r="L5" s="115" t="s">
        <v>9</v>
      </c>
      <c r="M5" s="137"/>
      <c r="N5" s="162"/>
      <c r="O5" s="162"/>
    </row>
    <row r="6" spans="2:21" x14ac:dyDescent="0.25">
      <c r="B6" s="11" t="s">
        <v>2</v>
      </c>
      <c r="C6" s="182" t="s">
        <v>17</v>
      </c>
      <c r="D6" s="176">
        <v>325</v>
      </c>
      <c r="E6" s="177">
        <v>360</v>
      </c>
      <c r="F6" s="178" t="s">
        <v>143</v>
      </c>
      <c r="G6" s="179" t="s">
        <v>143</v>
      </c>
      <c r="H6" s="179">
        <v>360</v>
      </c>
      <c r="I6" s="179">
        <v>328</v>
      </c>
      <c r="J6" s="179">
        <v>32</v>
      </c>
      <c r="K6" s="179">
        <v>403</v>
      </c>
      <c r="L6" s="177">
        <v>257</v>
      </c>
      <c r="M6" s="137"/>
      <c r="N6" s="162"/>
      <c r="O6" s="162"/>
    </row>
    <row r="7" spans="2:21" x14ac:dyDescent="0.25">
      <c r="B7" s="14" t="s">
        <v>3</v>
      </c>
      <c r="C7" s="15" t="s">
        <v>8</v>
      </c>
      <c r="D7" s="42">
        <v>258</v>
      </c>
      <c r="E7" s="116">
        <v>271</v>
      </c>
      <c r="F7" s="143">
        <v>1510</v>
      </c>
      <c r="G7" s="101">
        <v>1068</v>
      </c>
      <c r="H7" s="101">
        <v>1223</v>
      </c>
      <c r="I7" s="101">
        <v>155</v>
      </c>
      <c r="J7" s="101">
        <v>22</v>
      </c>
      <c r="K7" s="101">
        <v>257</v>
      </c>
      <c r="L7" s="116">
        <v>155</v>
      </c>
      <c r="M7" s="137"/>
      <c r="N7" s="162"/>
      <c r="O7" s="162"/>
    </row>
    <row r="8" spans="2:21" x14ac:dyDescent="0.25">
      <c r="B8" s="14" t="s">
        <v>4</v>
      </c>
      <c r="C8" s="15" t="s">
        <v>8</v>
      </c>
      <c r="D8" s="42">
        <v>141</v>
      </c>
      <c r="E8" s="116">
        <v>169</v>
      </c>
      <c r="F8" s="143">
        <v>1818</v>
      </c>
      <c r="G8" s="139">
        <v>675</v>
      </c>
      <c r="H8" s="139">
        <v>122</v>
      </c>
      <c r="I8" s="139">
        <v>118</v>
      </c>
      <c r="J8" s="139">
        <v>23</v>
      </c>
      <c r="K8" s="139">
        <v>109</v>
      </c>
      <c r="L8" s="116">
        <v>104</v>
      </c>
      <c r="M8" s="137"/>
      <c r="N8" s="162"/>
      <c r="O8" s="162"/>
    </row>
    <row r="9" spans="2:21" ht="15.75" thickBot="1" x14ac:dyDescent="0.3">
      <c r="B9" s="17" t="s">
        <v>5</v>
      </c>
      <c r="C9" s="18" t="s">
        <v>18</v>
      </c>
      <c r="D9" s="131"/>
      <c r="E9" s="132">
        <v>579</v>
      </c>
      <c r="F9" s="144">
        <v>136</v>
      </c>
      <c r="G9" s="140">
        <v>176</v>
      </c>
      <c r="H9" s="140">
        <v>267</v>
      </c>
      <c r="I9" s="140">
        <v>166</v>
      </c>
      <c r="J9" s="140">
        <v>61</v>
      </c>
      <c r="K9" s="140">
        <v>386</v>
      </c>
      <c r="L9" s="132">
        <v>398</v>
      </c>
      <c r="M9" s="137"/>
      <c r="N9" s="162"/>
      <c r="O9" s="162"/>
    </row>
    <row r="10" spans="2:21" ht="15.75" thickTop="1" x14ac:dyDescent="0.25"/>
    <row r="11" spans="2:21" ht="15.75" thickBot="1" x14ac:dyDescent="0.3"/>
    <row r="12" spans="2:21" ht="20.25" thickTop="1" thickBot="1" x14ac:dyDescent="0.35">
      <c r="D12" s="267" t="s">
        <v>241</v>
      </c>
      <c r="E12" s="268"/>
      <c r="F12" s="268"/>
      <c r="G12" s="268"/>
      <c r="H12" s="268"/>
      <c r="I12" s="268"/>
      <c r="J12" s="268"/>
      <c r="K12" s="269"/>
    </row>
    <row r="13" spans="2:21" ht="109.5" customHeight="1" thickTop="1" thickBot="1" x14ac:dyDescent="0.3">
      <c r="B13" s="8" t="s">
        <v>11</v>
      </c>
      <c r="C13" s="9" t="s">
        <v>12</v>
      </c>
      <c r="D13" s="156" t="s">
        <v>180</v>
      </c>
      <c r="E13" s="157" t="s">
        <v>181</v>
      </c>
      <c r="F13" s="157" t="s">
        <v>182</v>
      </c>
      <c r="G13" s="157" t="s">
        <v>183</v>
      </c>
      <c r="H13" s="163" t="s">
        <v>184</v>
      </c>
      <c r="I13" s="191" t="s">
        <v>185</v>
      </c>
      <c r="J13" s="157" t="s">
        <v>186</v>
      </c>
      <c r="K13" s="192" t="s">
        <v>187</v>
      </c>
    </row>
    <row r="14" spans="2:21" ht="15.75" thickTop="1" x14ac:dyDescent="0.25">
      <c r="B14" s="11" t="s">
        <v>1</v>
      </c>
      <c r="C14" s="150" t="s">
        <v>9</v>
      </c>
      <c r="D14" s="152" t="s">
        <v>9</v>
      </c>
      <c r="E14" s="138" t="s">
        <v>9</v>
      </c>
      <c r="F14" s="138" t="s">
        <v>9</v>
      </c>
      <c r="G14" s="138" t="s">
        <v>9</v>
      </c>
      <c r="H14" s="115" t="s">
        <v>9</v>
      </c>
      <c r="I14" s="187" t="s">
        <v>9</v>
      </c>
      <c r="J14" s="138" t="s">
        <v>9</v>
      </c>
      <c r="K14" s="193" t="s">
        <v>9</v>
      </c>
    </row>
    <row r="15" spans="2:21" x14ac:dyDescent="0.25">
      <c r="B15" s="11" t="s">
        <v>2</v>
      </c>
      <c r="C15" s="182" t="s">
        <v>17</v>
      </c>
      <c r="D15" s="181">
        <v>23</v>
      </c>
      <c r="E15" s="179">
        <v>30</v>
      </c>
      <c r="F15" s="179">
        <v>29</v>
      </c>
      <c r="G15" s="179">
        <v>32</v>
      </c>
      <c r="H15" s="177">
        <v>13</v>
      </c>
      <c r="I15" s="188">
        <v>180</v>
      </c>
      <c r="J15" s="179">
        <v>130</v>
      </c>
      <c r="K15" s="121">
        <v>50</v>
      </c>
    </row>
    <row r="16" spans="2:21" x14ac:dyDescent="0.25">
      <c r="B16" s="14" t="s">
        <v>3</v>
      </c>
      <c r="C16" s="15" t="s">
        <v>8</v>
      </c>
      <c r="D16" s="153">
        <v>42</v>
      </c>
      <c r="E16" s="139">
        <v>171</v>
      </c>
      <c r="F16" s="139">
        <v>171</v>
      </c>
      <c r="G16" s="139">
        <v>64</v>
      </c>
      <c r="H16" s="116">
        <v>37</v>
      </c>
      <c r="I16" s="189">
        <v>103</v>
      </c>
      <c r="J16" s="139">
        <v>65</v>
      </c>
      <c r="K16" s="122">
        <v>25</v>
      </c>
    </row>
    <row r="17" spans="2:18" x14ac:dyDescent="0.25">
      <c r="B17" s="14" t="s">
        <v>4</v>
      </c>
      <c r="C17" s="15" t="s">
        <v>8</v>
      </c>
      <c r="D17" s="153">
        <v>40</v>
      </c>
      <c r="E17" s="139">
        <v>42</v>
      </c>
      <c r="F17" s="139">
        <v>42</v>
      </c>
      <c r="G17" s="139">
        <v>47</v>
      </c>
      <c r="H17" s="116">
        <v>12</v>
      </c>
      <c r="I17" s="189">
        <v>107</v>
      </c>
      <c r="J17" s="139">
        <v>68</v>
      </c>
      <c r="K17" s="122">
        <v>15</v>
      </c>
    </row>
    <row r="18" spans="2:18" ht="15.75" thickBot="1" x14ac:dyDescent="0.3">
      <c r="B18" s="17" t="s">
        <v>5</v>
      </c>
      <c r="C18" s="18" t="s">
        <v>18</v>
      </c>
      <c r="D18" s="154">
        <v>25</v>
      </c>
      <c r="E18" s="140">
        <v>579</v>
      </c>
      <c r="F18" s="140">
        <v>279</v>
      </c>
      <c r="G18" s="140">
        <v>23</v>
      </c>
      <c r="H18" s="132">
        <v>0</v>
      </c>
      <c r="I18" s="190">
        <v>325</v>
      </c>
      <c r="J18" s="140">
        <v>25</v>
      </c>
      <c r="K18" s="123">
        <v>215</v>
      </c>
    </row>
    <row r="19" spans="2:18" ht="15.75" thickTop="1" x14ac:dyDescent="0.25">
      <c r="R19"/>
    </row>
    <row r="20" spans="2:18" ht="15.75" thickBot="1" x14ac:dyDescent="0.3"/>
    <row r="21" spans="2:18" ht="20.25" thickTop="1" thickBot="1" x14ac:dyDescent="0.35">
      <c r="D21" s="267" t="s">
        <v>242</v>
      </c>
      <c r="E21" s="268"/>
      <c r="F21" s="268"/>
      <c r="G21" s="268"/>
      <c r="H21" s="268"/>
      <c r="I21" s="268"/>
      <c r="J21" s="268"/>
      <c r="K21" s="269"/>
    </row>
    <row r="22" spans="2:18" ht="92.25" customHeight="1" thickTop="1" thickBot="1" x14ac:dyDescent="0.3">
      <c r="B22" s="8" t="s">
        <v>11</v>
      </c>
      <c r="C22" s="9" t="s">
        <v>12</v>
      </c>
      <c r="D22" s="163" t="s">
        <v>194</v>
      </c>
      <c r="E22" s="163" t="s">
        <v>188</v>
      </c>
      <c r="F22" s="157" t="s">
        <v>189</v>
      </c>
      <c r="G22" s="157" t="s">
        <v>190</v>
      </c>
      <c r="H22" s="157" t="s">
        <v>191</v>
      </c>
      <c r="I22" s="157" t="s">
        <v>192</v>
      </c>
      <c r="J22" s="195" t="s">
        <v>193</v>
      </c>
      <c r="K22" s="158" t="s">
        <v>195</v>
      </c>
      <c r="L22" s="161"/>
      <c r="M22" s="161"/>
      <c r="N22" s="161"/>
      <c r="O22" s="161"/>
      <c r="P22"/>
      <c r="Q22"/>
      <c r="R22"/>
    </row>
    <row r="23" spans="2:18" ht="15.75" thickTop="1" x14ac:dyDescent="0.25">
      <c r="B23" s="11" t="s">
        <v>1</v>
      </c>
      <c r="C23" s="151" t="s">
        <v>9</v>
      </c>
      <c r="D23" s="187" t="s">
        <v>9</v>
      </c>
      <c r="E23" s="115" t="s">
        <v>9</v>
      </c>
      <c r="F23" s="138" t="s">
        <v>9</v>
      </c>
      <c r="G23" s="138" t="s">
        <v>9</v>
      </c>
      <c r="H23" s="138" t="s">
        <v>9</v>
      </c>
      <c r="I23" s="138" t="s">
        <v>9</v>
      </c>
      <c r="J23" s="196" t="s">
        <v>9</v>
      </c>
      <c r="K23" s="45" t="s">
        <v>9</v>
      </c>
      <c r="L23" s="162"/>
      <c r="M23" s="162"/>
      <c r="N23" s="162"/>
      <c r="O23" s="162"/>
      <c r="P23"/>
      <c r="Q23"/>
      <c r="R23"/>
    </row>
    <row r="24" spans="2:18" x14ac:dyDescent="0.25">
      <c r="B24" s="11" t="s">
        <v>2</v>
      </c>
      <c r="C24" s="184" t="s">
        <v>17</v>
      </c>
      <c r="D24" s="188">
        <v>84</v>
      </c>
      <c r="E24" s="177">
        <v>4</v>
      </c>
      <c r="F24" s="179">
        <v>132</v>
      </c>
      <c r="G24" s="179">
        <v>84</v>
      </c>
      <c r="H24" s="179">
        <v>35</v>
      </c>
      <c r="I24" s="179">
        <v>130</v>
      </c>
      <c r="J24" s="197">
        <v>53</v>
      </c>
      <c r="K24" s="180">
        <v>21</v>
      </c>
      <c r="L24" s="162"/>
      <c r="M24" s="162"/>
      <c r="N24" s="162"/>
      <c r="O24" s="162"/>
      <c r="P24"/>
      <c r="Q24"/>
      <c r="R24"/>
    </row>
    <row r="25" spans="2:18" x14ac:dyDescent="0.25">
      <c r="B25" s="14" t="s">
        <v>3</v>
      </c>
      <c r="C25" s="185" t="s">
        <v>8</v>
      </c>
      <c r="D25" s="143">
        <v>33</v>
      </c>
      <c r="E25" s="72">
        <v>1</v>
      </c>
      <c r="F25" s="139">
        <v>85</v>
      </c>
      <c r="G25" s="139">
        <v>80</v>
      </c>
      <c r="H25" s="139">
        <v>16</v>
      </c>
      <c r="I25" s="139">
        <v>86</v>
      </c>
      <c r="J25" s="167">
        <v>38</v>
      </c>
      <c r="K25" s="46">
        <v>9</v>
      </c>
      <c r="L25" s="162"/>
      <c r="M25" s="162"/>
      <c r="N25" s="162"/>
      <c r="O25" s="162"/>
    </row>
    <row r="26" spans="2:18" x14ac:dyDescent="0.25">
      <c r="B26" s="14" t="s">
        <v>4</v>
      </c>
      <c r="C26" s="185" t="s">
        <v>8</v>
      </c>
      <c r="D26" s="189">
        <v>9</v>
      </c>
      <c r="E26" s="116">
        <v>0</v>
      </c>
      <c r="F26" s="139">
        <v>15</v>
      </c>
      <c r="G26" s="139">
        <v>25</v>
      </c>
      <c r="H26" s="139">
        <v>10</v>
      </c>
      <c r="I26" s="139">
        <v>39</v>
      </c>
      <c r="J26" s="167">
        <v>21</v>
      </c>
      <c r="K26" s="46">
        <v>9</v>
      </c>
      <c r="L26" s="162"/>
      <c r="M26" s="162"/>
      <c r="N26" s="162"/>
      <c r="O26" s="162"/>
    </row>
    <row r="27" spans="2:18" ht="15.75" thickBot="1" x14ac:dyDescent="0.3">
      <c r="B27" s="17" t="s">
        <v>5</v>
      </c>
      <c r="C27" s="186" t="s">
        <v>18</v>
      </c>
      <c r="D27" s="190">
        <v>114</v>
      </c>
      <c r="E27" s="132">
        <v>0</v>
      </c>
      <c r="F27" s="140">
        <v>138</v>
      </c>
      <c r="G27" s="140">
        <v>83</v>
      </c>
      <c r="H27" s="140">
        <v>10</v>
      </c>
      <c r="I27" s="140">
        <v>36</v>
      </c>
      <c r="J27" s="168">
        <v>17</v>
      </c>
      <c r="K27" s="130">
        <v>5</v>
      </c>
      <c r="L27" s="162"/>
      <c r="M27" s="162"/>
      <c r="N27" s="162"/>
      <c r="O27" s="162"/>
      <c r="P27"/>
      <c r="Q27"/>
      <c r="R27"/>
    </row>
    <row r="28" spans="2:18" ht="15.75" thickTop="1" x14ac:dyDescent="0.25">
      <c r="P28"/>
      <c r="Q28"/>
      <c r="R28"/>
    </row>
    <row r="29" spans="2:18" ht="15.75" thickBot="1" x14ac:dyDescent="0.3"/>
    <row r="30" spans="2:18" ht="20.25" thickTop="1" thickBot="1" x14ac:dyDescent="0.35">
      <c r="D30" s="267" t="s">
        <v>243</v>
      </c>
      <c r="E30" s="268"/>
      <c r="F30" s="268"/>
      <c r="G30" s="268"/>
      <c r="H30" s="268"/>
      <c r="I30" s="268"/>
      <c r="J30" s="268"/>
      <c r="K30" s="268"/>
      <c r="L30" s="269"/>
    </row>
    <row r="31" spans="2:18" ht="106.5" thickTop="1" thickBot="1" x14ac:dyDescent="0.3">
      <c r="B31" s="8" t="s">
        <v>11</v>
      </c>
      <c r="C31" s="9" t="s">
        <v>12</v>
      </c>
      <c r="D31" s="163" t="s">
        <v>196</v>
      </c>
      <c r="E31" s="163" t="s">
        <v>204</v>
      </c>
      <c r="F31" s="163" t="s">
        <v>197</v>
      </c>
      <c r="G31" s="163" t="s">
        <v>198</v>
      </c>
      <c r="H31" s="157" t="s">
        <v>199</v>
      </c>
      <c r="I31" s="202" t="s">
        <v>200</v>
      </c>
      <c r="J31" s="195" t="s">
        <v>201</v>
      </c>
      <c r="K31" s="164" t="s">
        <v>202</v>
      </c>
      <c r="L31" s="158" t="s">
        <v>203</v>
      </c>
    </row>
    <row r="32" spans="2:18" ht="15.75" thickTop="1" x14ac:dyDescent="0.25">
      <c r="B32" s="11" t="s">
        <v>1</v>
      </c>
      <c r="C32" s="151" t="s">
        <v>9</v>
      </c>
      <c r="D32" s="187" t="s">
        <v>9</v>
      </c>
      <c r="E32" s="115" t="s">
        <v>9</v>
      </c>
      <c r="F32" s="115" t="s">
        <v>9</v>
      </c>
      <c r="G32" s="115" t="s">
        <v>9</v>
      </c>
      <c r="H32" s="138" t="s">
        <v>9</v>
      </c>
      <c r="I32" s="198" t="s">
        <v>9</v>
      </c>
      <c r="J32" s="196" t="s">
        <v>9</v>
      </c>
      <c r="K32" s="165" t="s">
        <v>9</v>
      </c>
      <c r="L32" s="45" t="s">
        <v>9</v>
      </c>
    </row>
    <row r="33" spans="2:18" x14ac:dyDescent="0.25">
      <c r="B33" s="11" t="s">
        <v>2</v>
      </c>
      <c r="C33" s="184" t="s">
        <v>17</v>
      </c>
      <c r="D33" s="188">
        <v>45</v>
      </c>
      <c r="E33" s="177">
        <v>445</v>
      </c>
      <c r="F33" s="177">
        <v>204</v>
      </c>
      <c r="G33" s="177">
        <v>113</v>
      </c>
      <c r="H33" s="179">
        <v>490</v>
      </c>
      <c r="I33" s="199">
        <v>259</v>
      </c>
      <c r="J33" s="197">
        <v>229</v>
      </c>
      <c r="K33" s="183">
        <v>37</v>
      </c>
      <c r="L33" s="180">
        <v>37</v>
      </c>
    </row>
    <row r="34" spans="2:18" x14ac:dyDescent="0.25">
      <c r="B34" s="14" t="s">
        <v>3</v>
      </c>
      <c r="C34" s="185" t="s">
        <v>8</v>
      </c>
      <c r="D34" s="143">
        <v>54</v>
      </c>
      <c r="E34" s="72">
        <v>329</v>
      </c>
      <c r="F34" s="116">
        <v>75</v>
      </c>
      <c r="G34" s="116">
        <v>118</v>
      </c>
      <c r="H34" s="139">
        <v>321</v>
      </c>
      <c r="I34" s="200">
        <v>194</v>
      </c>
      <c r="J34" s="167">
        <v>160</v>
      </c>
      <c r="K34" s="166">
        <v>85</v>
      </c>
      <c r="L34" s="46">
        <v>47</v>
      </c>
      <c r="M34"/>
      <c r="N34"/>
      <c r="O34"/>
      <c r="P34"/>
      <c r="Q34"/>
      <c r="R34"/>
    </row>
    <row r="35" spans="2:18" x14ac:dyDescent="0.25">
      <c r="B35" s="14" t="s">
        <v>4</v>
      </c>
      <c r="C35" s="185" t="s">
        <v>8</v>
      </c>
      <c r="D35" s="189">
        <v>34</v>
      </c>
      <c r="E35" s="116">
        <v>244</v>
      </c>
      <c r="F35" s="116">
        <v>76</v>
      </c>
      <c r="G35" s="116">
        <v>60</v>
      </c>
      <c r="H35" s="139">
        <v>156</v>
      </c>
      <c r="I35" s="200">
        <v>145</v>
      </c>
      <c r="J35" s="167">
        <v>124</v>
      </c>
      <c r="K35" s="166">
        <v>33</v>
      </c>
      <c r="L35" s="46">
        <v>30</v>
      </c>
      <c r="M35"/>
      <c r="N35"/>
      <c r="O35"/>
      <c r="P35"/>
      <c r="Q35"/>
      <c r="R35"/>
    </row>
    <row r="36" spans="2:18" ht="15.75" thickBot="1" x14ac:dyDescent="0.3">
      <c r="B36" s="17" t="s">
        <v>5</v>
      </c>
      <c r="C36" s="186" t="s">
        <v>18</v>
      </c>
      <c r="D36" s="190">
        <v>381</v>
      </c>
      <c r="E36" s="132">
        <v>115</v>
      </c>
      <c r="F36" s="132">
        <v>13</v>
      </c>
      <c r="G36" s="132">
        <v>3</v>
      </c>
      <c r="H36" s="140">
        <v>579</v>
      </c>
      <c r="I36" s="201">
        <v>565</v>
      </c>
      <c r="J36" s="168">
        <v>560</v>
      </c>
      <c r="K36" s="169">
        <v>46</v>
      </c>
      <c r="L36" s="130">
        <v>44</v>
      </c>
      <c r="M36"/>
      <c r="N36"/>
      <c r="O36"/>
      <c r="P36"/>
      <c r="Q36"/>
      <c r="R36"/>
    </row>
    <row r="37" spans="2:18" ht="15.75" thickTop="1" x14ac:dyDescent="0.25">
      <c r="M37"/>
      <c r="N37"/>
      <c r="O37"/>
      <c r="P37"/>
      <c r="Q37"/>
      <c r="R37"/>
    </row>
    <row r="40" spans="2:18" x14ac:dyDescent="0.25">
      <c r="C40" s="96"/>
      <c r="D40" s="2" t="s">
        <v>64</v>
      </c>
      <c r="M40"/>
      <c r="N40"/>
      <c r="O40"/>
      <c r="P40"/>
      <c r="Q40"/>
      <c r="R40"/>
    </row>
    <row r="41" spans="2:18" x14ac:dyDescent="0.25">
      <c r="C41" s="97"/>
      <c r="D41" s="2" t="s">
        <v>65</v>
      </c>
      <c r="M41"/>
      <c r="N41"/>
      <c r="O41"/>
      <c r="P41"/>
      <c r="Q41"/>
      <c r="R41"/>
    </row>
  </sheetData>
  <mergeCells count="5">
    <mergeCell ref="B1:C1"/>
    <mergeCell ref="D3:L3"/>
    <mergeCell ref="D12:K12"/>
    <mergeCell ref="D21:K21"/>
    <mergeCell ref="D30:L30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9"/>
  <sheetViews>
    <sheetView topLeftCell="A11" workbookViewId="0">
      <selection activeCell="I20" sqref="I20"/>
    </sheetView>
  </sheetViews>
  <sheetFormatPr defaultRowHeight="15" x14ac:dyDescent="0.25"/>
  <cols>
    <col min="2" max="2" width="13.5703125" customWidth="1"/>
    <col min="3" max="3" width="17.42578125" customWidth="1"/>
    <col min="4" max="4" width="16.42578125" style="194" customWidth="1"/>
    <col min="5" max="5" width="16.5703125" style="194" customWidth="1"/>
    <col min="6" max="6" width="17" style="194" customWidth="1"/>
    <col min="7" max="7" width="17.85546875" style="194" customWidth="1"/>
    <col min="8" max="8" width="18" style="194" customWidth="1"/>
    <col min="9" max="9" width="17.140625" style="194" customWidth="1"/>
    <col min="10" max="10" width="16.5703125" style="194" customWidth="1"/>
    <col min="11" max="11" width="14.5703125" style="194" customWidth="1"/>
    <col min="12" max="12" width="13" style="194" customWidth="1"/>
    <col min="13" max="13" width="13.140625" style="194" customWidth="1"/>
    <col min="14" max="14" width="14.85546875" style="194" customWidth="1"/>
    <col min="15" max="15" width="14.42578125" style="194" customWidth="1"/>
    <col min="16" max="16" width="15.85546875" style="194" customWidth="1"/>
    <col min="17" max="17" width="14.7109375" style="194" customWidth="1"/>
    <col min="18" max="18" width="9.140625" style="194"/>
  </cols>
  <sheetData>
    <row r="1" spans="2:21" ht="21" x14ac:dyDescent="0.35">
      <c r="B1" s="259" t="s">
        <v>19</v>
      </c>
      <c r="C1" s="259"/>
    </row>
    <row r="2" spans="2:21" ht="21.75" thickBot="1" x14ac:dyDescent="0.4">
      <c r="B2" s="204"/>
      <c r="C2" s="204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2:21" ht="20.25" thickTop="1" thickBot="1" x14ac:dyDescent="0.35">
      <c r="D3" s="266" t="s">
        <v>244</v>
      </c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5"/>
    </row>
    <row r="4" spans="2:21" ht="104.25" customHeight="1" thickTop="1" thickBot="1" x14ac:dyDescent="0.3">
      <c r="B4" s="8" t="s">
        <v>11</v>
      </c>
      <c r="C4" s="9" t="s">
        <v>12</v>
      </c>
      <c r="D4" s="40" t="s">
        <v>205</v>
      </c>
      <c r="E4" s="67" t="s">
        <v>208</v>
      </c>
      <c r="F4" s="141" t="s">
        <v>209</v>
      </c>
      <c r="G4" s="99" t="s">
        <v>210</v>
      </c>
      <c r="H4" s="99" t="s">
        <v>211</v>
      </c>
      <c r="I4" s="83" t="s">
        <v>206</v>
      </c>
      <c r="J4" s="53" t="s">
        <v>207</v>
      </c>
      <c r="K4" s="209" t="s">
        <v>212</v>
      </c>
      <c r="L4" s="67" t="s">
        <v>213</v>
      </c>
      <c r="M4" s="67" t="s">
        <v>214</v>
      </c>
      <c r="N4" s="79" t="s">
        <v>215</v>
      </c>
      <c r="O4" s="44" t="s">
        <v>216</v>
      </c>
      <c r="R4" s="4"/>
      <c r="S4" s="5"/>
      <c r="T4" s="5"/>
      <c r="U4" s="5"/>
    </row>
    <row r="5" spans="2:21" ht="15.75" thickTop="1" x14ac:dyDescent="0.25">
      <c r="B5" s="11" t="s">
        <v>149</v>
      </c>
      <c r="C5" s="150" t="s">
        <v>20</v>
      </c>
      <c r="D5" s="41">
        <f>68+13</f>
        <v>81</v>
      </c>
      <c r="E5" s="115">
        <f>68+13</f>
        <v>81</v>
      </c>
      <c r="F5" s="187">
        <f>15+4</f>
        <v>19</v>
      </c>
      <c r="G5" s="138">
        <f>30+5</f>
        <v>35</v>
      </c>
      <c r="H5" s="138">
        <f>23+4</f>
        <v>27</v>
      </c>
      <c r="I5" s="206">
        <f>544+104</f>
        <v>648</v>
      </c>
      <c r="J5" s="54">
        <f>554+116</f>
        <v>670</v>
      </c>
      <c r="K5" s="138">
        <f>130+28</f>
        <v>158</v>
      </c>
      <c r="L5" s="115">
        <f>236+53</f>
        <v>289</v>
      </c>
      <c r="M5" s="115">
        <f>187+35</f>
        <v>222</v>
      </c>
      <c r="N5" s="165">
        <v>8</v>
      </c>
      <c r="O5" s="45">
        <v>0</v>
      </c>
    </row>
    <row r="6" spans="2:21" x14ac:dyDescent="0.25">
      <c r="B6" s="14" t="s">
        <v>3</v>
      </c>
      <c r="C6" s="15" t="s">
        <v>10</v>
      </c>
      <c r="D6" s="42">
        <f>54</f>
        <v>54</v>
      </c>
      <c r="E6" s="116">
        <v>80</v>
      </c>
      <c r="F6" s="143">
        <v>12</v>
      </c>
      <c r="G6" s="101">
        <v>29</v>
      </c>
      <c r="H6" s="101">
        <v>39</v>
      </c>
      <c r="I6" s="207">
        <v>432</v>
      </c>
      <c r="J6" s="56">
        <v>656</v>
      </c>
      <c r="K6" s="101">
        <v>102</v>
      </c>
      <c r="L6" s="116">
        <v>279</v>
      </c>
      <c r="M6" s="116">
        <v>275</v>
      </c>
      <c r="N6" s="166">
        <v>0</v>
      </c>
      <c r="O6" s="46">
        <v>0</v>
      </c>
    </row>
    <row r="7" spans="2:21" x14ac:dyDescent="0.25">
      <c r="B7" s="14" t="s">
        <v>4</v>
      </c>
      <c r="C7" s="15" t="s">
        <v>13</v>
      </c>
      <c r="D7" s="42">
        <v>33</v>
      </c>
      <c r="E7" s="116">
        <v>43</v>
      </c>
      <c r="F7" s="189">
        <v>26</v>
      </c>
      <c r="G7" s="139">
        <v>7</v>
      </c>
      <c r="H7" s="139">
        <v>10</v>
      </c>
      <c r="I7" s="207">
        <v>264</v>
      </c>
      <c r="J7" s="55">
        <v>301</v>
      </c>
      <c r="K7" s="139">
        <v>186</v>
      </c>
      <c r="L7" s="116">
        <v>54</v>
      </c>
      <c r="M7" s="116">
        <v>71</v>
      </c>
      <c r="N7" s="166">
        <v>15</v>
      </c>
      <c r="O7" s="46">
        <v>0</v>
      </c>
    </row>
    <row r="8" spans="2:21" ht="15.75" thickBot="1" x14ac:dyDescent="0.3">
      <c r="B8" s="17" t="s">
        <v>5</v>
      </c>
      <c r="C8" s="18" t="s">
        <v>10</v>
      </c>
      <c r="D8" s="131">
        <v>41</v>
      </c>
      <c r="E8" s="132">
        <v>48</v>
      </c>
      <c r="F8" s="190">
        <v>15</v>
      </c>
      <c r="G8" s="140">
        <v>11</v>
      </c>
      <c r="H8" s="140">
        <v>22</v>
      </c>
      <c r="I8" s="208">
        <v>328</v>
      </c>
      <c r="J8" s="126">
        <v>455</v>
      </c>
      <c r="K8" s="140">
        <v>159</v>
      </c>
      <c r="L8" s="132">
        <v>90</v>
      </c>
      <c r="M8" s="132">
        <v>206</v>
      </c>
      <c r="N8" s="169">
        <v>0</v>
      </c>
      <c r="O8" s="130">
        <v>0</v>
      </c>
    </row>
    <row r="9" spans="2:21" ht="15.75" thickTop="1" x14ac:dyDescent="0.25"/>
    <row r="10" spans="2:21" ht="15.75" thickBot="1" x14ac:dyDescent="0.3"/>
    <row r="11" spans="2:21" ht="20.25" thickTop="1" thickBot="1" x14ac:dyDescent="0.35">
      <c r="D11" s="267" t="s">
        <v>245</v>
      </c>
      <c r="E11" s="268"/>
      <c r="F11" s="268"/>
      <c r="G11" s="268"/>
      <c r="H11" s="268"/>
      <c r="I11" s="268"/>
      <c r="J11" s="269"/>
    </row>
    <row r="12" spans="2:21" ht="109.5" customHeight="1" thickTop="1" thickBot="1" x14ac:dyDescent="0.3">
      <c r="B12" s="8" t="s">
        <v>11</v>
      </c>
      <c r="C12" s="9" t="s">
        <v>12</v>
      </c>
      <c r="D12" s="156" t="s">
        <v>217</v>
      </c>
      <c r="E12" s="157" t="s">
        <v>218</v>
      </c>
      <c r="F12" s="157" t="s">
        <v>219</v>
      </c>
      <c r="G12" s="157" t="s">
        <v>227</v>
      </c>
      <c r="H12" s="163" t="s">
        <v>220</v>
      </c>
      <c r="I12" s="191" t="s">
        <v>221</v>
      </c>
      <c r="J12" s="192" t="s">
        <v>222</v>
      </c>
    </row>
    <row r="13" spans="2:21" ht="15.75" thickTop="1" x14ac:dyDescent="0.25">
      <c r="B13" s="11" t="s">
        <v>149</v>
      </c>
      <c r="C13" s="150" t="s">
        <v>20</v>
      </c>
      <c r="D13" s="152">
        <v>9</v>
      </c>
      <c r="E13" s="138">
        <v>14</v>
      </c>
      <c r="F13" s="138">
        <v>10</v>
      </c>
      <c r="G13" s="138">
        <v>0</v>
      </c>
      <c r="H13" s="115">
        <v>96</v>
      </c>
      <c r="I13" s="187">
        <v>0</v>
      </c>
      <c r="J13" s="193">
        <v>0</v>
      </c>
    </row>
    <row r="14" spans="2:21" x14ac:dyDescent="0.25">
      <c r="B14" s="14" t="s">
        <v>3</v>
      </c>
      <c r="C14" s="15" t="s">
        <v>10</v>
      </c>
      <c r="D14" s="153">
        <v>28</v>
      </c>
      <c r="E14" s="139">
        <v>0</v>
      </c>
      <c r="F14" s="139">
        <v>0</v>
      </c>
      <c r="G14" s="139">
        <v>0</v>
      </c>
      <c r="H14" s="116">
        <v>0</v>
      </c>
      <c r="I14" s="189">
        <v>0</v>
      </c>
      <c r="J14" s="122">
        <v>0</v>
      </c>
    </row>
    <row r="15" spans="2:21" x14ac:dyDescent="0.25">
      <c r="B15" s="14" t="s">
        <v>4</v>
      </c>
      <c r="C15" s="15" t="s">
        <v>13</v>
      </c>
      <c r="D15" s="153">
        <v>154</v>
      </c>
      <c r="E15" s="139">
        <v>18</v>
      </c>
      <c r="F15" s="139">
        <v>0</v>
      </c>
      <c r="G15" s="139">
        <v>111</v>
      </c>
      <c r="H15" s="116">
        <v>69</v>
      </c>
      <c r="I15" s="189">
        <v>0</v>
      </c>
      <c r="J15" s="122">
        <v>0</v>
      </c>
    </row>
    <row r="16" spans="2:21" ht="15.75" thickBot="1" x14ac:dyDescent="0.3">
      <c r="B16" s="17" t="s">
        <v>5</v>
      </c>
      <c r="C16" s="18" t="s">
        <v>10</v>
      </c>
      <c r="D16" s="154">
        <v>8</v>
      </c>
      <c r="E16" s="140">
        <v>0</v>
      </c>
      <c r="F16" s="140">
        <v>0</v>
      </c>
      <c r="G16" s="140">
        <v>8</v>
      </c>
      <c r="H16" s="132">
        <v>0</v>
      </c>
      <c r="I16" s="190">
        <v>0</v>
      </c>
      <c r="J16" s="123">
        <v>0</v>
      </c>
    </row>
    <row r="17" spans="2:18" ht="15.75" thickTop="1" x14ac:dyDescent="0.25">
      <c r="R17"/>
    </row>
    <row r="18" spans="2:18" ht="15.75" thickBot="1" x14ac:dyDescent="0.3"/>
    <row r="19" spans="2:18" ht="20.25" thickTop="1" thickBot="1" x14ac:dyDescent="0.35">
      <c r="D19" s="267" t="s">
        <v>246</v>
      </c>
      <c r="E19" s="268"/>
      <c r="F19" s="268"/>
      <c r="G19" s="269"/>
    </row>
    <row r="20" spans="2:18" ht="92.25" customHeight="1" thickTop="1" thickBot="1" x14ac:dyDescent="0.3">
      <c r="B20" s="8" t="s">
        <v>11</v>
      </c>
      <c r="C20" s="219" t="s">
        <v>12</v>
      </c>
      <c r="D20" s="156" t="s">
        <v>223</v>
      </c>
      <c r="E20" s="163" t="s">
        <v>224</v>
      </c>
      <c r="F20" s="157" t="s">
        <v>225</v>
      </c>
      <c r="G20" s="163" t="s">
        <v>226</v>
      </c>
      <c r="H20" s="136"/>
      <c r="I20" s="161"/>
      <c r="J20" s="161"/>
      <c r="K20" s="161"/>
      <c r="L20" s="161"/>
      <c r="M20" s="161"/>
      <c r="N20" s="161"/>
      <c r="O20" s="161"/>
      <c r="P20"/>
      <c r="Q20"/>
      <c r="R20"/>
    </row>
    <row r="21" spans="2:18" ht="15.75" thickTop="1" x14ac:dyDescent="0.25">
      <c r="B21" s="11" t="s">
        <v>149</v>
      </c>
      <c r="C21" s="151" t="s">
        <v>20</v>
      </c>
      <c r="D21" s="187">
        <v>66</v>
      </c>
      <c r="E21" s="115">
        <v>10</v>
      </c>
      <c r="F21" s="138">
        <v>73</v>
      </c>
      <c r="G21" s="115">
        <v>98</v>
      </c>
      <c r="H21" s="137"/>
      <c r="I21" s="162"/>
      <c r="J21" s="162"/>
      <c r="K21" s="162"/>
      <c r="L21" s="162"/>
      <c r="M21" s="162"/>
      <c r="N21" s="162"/>
      <c r="O21" s="162"/>
      <c r="P21"/>
      <c r="Q21"/>
      <c r="R21"/>
    </row>
    <row r="22" spans="2:18" x14ac:dyDescent="0.25">
      <c r="B22" s="14" t="s">
        <v>3</v>
      </c>
      <c r="C22" s="185" t="s">
        <v>10</v>
      </c>
      <c r="D22" s="143">
        <v>30</v>
      </c>
      <c r="E22" s="72">
        <v>20</v>
      </c>
      <c r="F22" s="139">
        <v>53</v>
      </c>
      <c r="G22" s="116">
        <v>32</v>
      </c>
      <c r="H22" s="137"/>
      <c r="I22" s="162"/>
      <c r="J22" s="162"/>
      <c r="K22" s="162"/>
      <c r="L22" s="162"/>
      <c r="M22" s="162"/>
      <c r="N22" s="162"/>
      <c r="O22" s="162"/>
    </row>
    <row r="23" spans="2:18" x14ac:dyDescent="0.25">
      <c r="B23" s="14" t="s">
        <v>4</v>
      </c>
      <c r="C23" s="185" t="s">
        <v>13</v>
      </c>
      <c r="D23" s="189">
        <v>32</v>
      </c>
      <c r="E23" s="116">
        <v>47</v>
      </c>
      <c r="F23" s="139">
        <v>62</v>
      </c>
      <c r="G23" s="116">
        <v>123</v>
      </c>
      <c r="H23" s="137"/>
      <c r="I23" s="162"/>
      <c r="J23" s="162"/>
      <c r="K23" s="162"/>
      <c r="L23" s="162"/>
      <c r="M23" s="162"/>
      <c r="N23" s="162"/>
      <c r="O23" s="162"/>
    </row>
    <row r="24" spans="2:18" ht="15.75" thickBot="1" x14ac:dyDescent="0.3">
      <c r="B24" s="17" t="s">
        <v>5</v>
      </c>
      <c r="C24" s="186" t="s">
        <v>10</v>
      </c>
      <c r="D24" s="190">
        <v>17</v>
      </c>
      <c r="E24" s="132">
        <v>25</v>
      </c>
      <c r="F24" s="140">
        <v>20</v>
      </c>
      <c r="G24" s="132">
        <v>10</v>
      </c>
      <c r="H24" s="137"/>
      <c r="I24" s="162"/>
      <c r="J24" s="162"/>
      <c r="K24" s="162"/>
      <c r="L24" s="162"/>
      <c r="M24" s="162"/>
      <c r="N24" s="162"/>
      <c r="O24" s="162"/>
      <c r="P24"/>
      <c r="Q24"/>
      <c r="R24"/>
    </row>
    <row r="25" spans="2:18" ht="15.75" thickTop="1" x14ac:dyDescent="0.25">
      <c r="P25"/>
      <c r="Q25"/>
      <c r="R25"/>
    </row>
    <row r="28" spans="2:18" x14ac:dyDescent="0.25">
      <c r="C28" s="96"/>
      <c r="D28" s="2" t="s">
        <v>64</v>
      </c>
      <c r="M28"/>
      <c r="N28"/>
      <c r="O28"/>
      <c r="P28"/>
      <c r="Q28"/>
      <c r="R28"/>
    </row>
    <row r="29" spans="2:18" x14ac:dyDescent="0.25">
      <c r="C29" s="97"/>
      <c r="D29" s="2" t="s">
        <v>65</v>
      </c>
      <c r="M29"/>
      <c r="N29"/>
      <c r="O29"/>
      <c r="P29"/>
      <c r="Q29"/>
      <c r="R29"/>
    </row>
  </sheetData>
  <mergeCells count="4">
    <mergeCell ref="B1:C1"/>
    <mergeCell ref="D3:O3"/>
    <mergeCell ref="D11:J11"/>
    <mergeCell ref="D19:G1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60"/>
  <sheetViews>
    <sheetView topLeftCell="A34" workbookViewId="0">
      <selection activeCell="F35" sqref="F35"/>
    </sheetView>
  </sheetViews>
  <sheetFormatPr defaultRowHeight="15" x14ac:dyDescent="0.25"/>
  <cols>
    <col min="1" max="1" width="4.42578125" customWidth="1"/>
    <col min="2" max="2" width="13.5703125" customWidth="1"/>
    <col min="3" max="3" width="17.42578125" customWidth="1"/>
    <col min="4" max="4" width="16.42578125" style="203" customWidth="1"/>
    <col min="5" max="5" width="16.5703125" style="203" customWidth="1"/>
    <col min="6" max="6" width="17" style="203" customWidth="1"/>
    <col min="7" max="7" width="16.28515625" style="203" customWidth="1"/>
    <col min="8" max="8" width="16.85546875" style="203" customWidth="1"/>
    <col min="9" max="9" width="17.140625" style="203" customWidth="1"/>
    <col min="10" max="10" width="16.5703125" style="203" customWidth="1"/>
    <col min="11" max="11" width="16" style="203" customWidth="1"/>
    <col min="12" max="12" width="14.5703125" style="203" customWidth="1"/>
    <col min="13" max="13" width="14.42578125" style="203" customWidth="1"/>
    <col min="14" max="14" width="17.28515625" style="203" customWidth="1"/>
    <col min="15" max="15" width="17" style="203" customWidth="1"/>
    <col min="16" max="16" width="15.85546875" style="203" customWidth="1"/>
    <col min="17" max="17" width="14.7109375" style="203" customWidth="1"/>
    <col min="18" max="18" width="9.140625" style="203"/>
  </cols>
  <sheetData>
    <row r="1" spans="2:21" ht="21" x14ac:dyDescent="0.35">
      <c r="B1" s="210" t="s">
        <v>228</v>
      </c>
      <c r="C1" s="210"/>
      <c r="E1" s="205" t="s">
        <v>304</v>
      </c>
    </row>
    <row r="2" spans="2:21" ht="21.75" thickBot="1" x14ac:dyDescent="0.4">
      <c r="B2" s="210"/>
      <c r="C2" s="210"/>
    </row>
    <row r="3" spans="2:21" ht="20.25" thickTop="1" thickBot="1" x14ac:dyDescent="0.35">
      <c r="D3" s="266" t="s">
        <v>237</v>
      </c>
      <c r="E3" s="264"/>
      <c r="F3" s="264"/>
      <c r="G3" s="264"/>
      <c r="H3" s="264"/>
      <c r="I3" s="264"/>
      <c r="J3" s="264"/>
      <c r="K3" s="264"/>
      <c r="L3" s="264"/>
      <c r="M3" s="264"/>
      <c r="N3" s="265"/>
    </row>
    <row r="4" spans="2:21" ht="104.25" customHeight="1" thickTop="1" thickBot="1" x14ac:dyDescent="0.3">
      <c r="B4" s="8" t="s">
        <v>11</v>
      </c>
      <c r="C4" s="9" t="s">
        <v>12</v>
      </c>
      <c r="D4" s="40" t="s">
        <v>229</v>
      </c>
      <c r="E4" s="67" t="s">
        <v>230</v>
      </c>
      <c r="F4" s="109" t="s">
        <v>232</v>
      </c>
      <c r="G4" s="211" t="s">
        <v>231</v>
      </c>
      <c r="H4" s="211" t="s">
        <v>233</v>
      </c>
      <c r="I4" s="99" t="s">
        <v>234</v>
      </c>
      <c r="J4" s="145" t="s">
        <v>235</v>
      </c>
      <c r="K4" s="145" t="s">
        <v>236</v>
      </c>
      <c r="L4" s="212" t="s">
        <v>273</v>
      </c>
      <c r="M4" s="67" t="s">
        <v>276</v>
      </c>
      <c r="N4" s="32" t="s">
        <v>277</v>
      </c>
      <c r="O4" s="161"/>
      <c r="R4" s="4"/>
      <c r="S4" s="5"/>
      <c r="T4" s="5"/>
      <c r="U4" s="5"/>
    </row>
    <row r="5" spans="2:21" ht="15.75" thickTop="1" x14ac:dyDescent="0.25">
      <c r="B5" s="11" t="s">
        <v>149</v>
      </c>
      <c r="C5" s="150" t="s">
        <v>13</v>
      </c>
      <c r="D5" s="41">
        <v>595</v>
      </c>
      <c r="E5" s="115">
        <v>590</v>
      </c>
      <c r="F5" s="206">
        <f>5950+682+260</f>
        <v>6892</v>
      </c>
      <c r="G5" s="146">
        <v>3155</v>
      </c>
      <c r="H5" s="146">
        <v>605</v>
      </c>
      <c r="I5" s="138">
        <v>477</v>
      </c>
      <c r="J5" s="146">
        <f>568+322+177+190+24</f>
        <v>1281</v>
      </c>
      <c r="K5" s="146">
        <v>662.5</v>
      </c>
      <c r="L5" s="213">
        <v>662.5</v>
      </c>
      <c r="M5" s="115">
        <v>590</v>
      </c>
      <c r="N5" s="250">
        <v>7477</v>
      </c>
      <c r="O5" s="162"/>
    </row>
    <row r="6" spans="2:21" x14ac:dyDescent="0.25">
      <c r="B6" s="14" t="s">
        <v>3</v>
      </c>
      <c r="C6" s="15" t="s">
        <v>10</v>
      </c>
      <c r="D6" s="42">
        <v>301</v>
      </c>
      <c r="E6" s="116">
        <v>286</v>
      </c>
      <c r="F6" s="207">
        <v>3010</v>
      </c>
      <c r="G6" s="148">
        <v>1813.5</v>
      </c>
      <c r="H6" s="148">
        <v>300.5</v>
      </c>
      <c r="I6" s="101">
        <v>231</v>
      </c>
      <c r="J6" s="148">
        <f>170+492+165+541.5+22</f>
        <v>1390.5</v>
      </c>
      <c r="K6" s="148">
        <v>222</v>
      </c>
      <c r="L6" s="214">
        <v>209</v>
      </c>
      <c r="M6" s="249">
        <v>132</v>
      </c>
      <c r="N6" s="248">
        <v>3935.5</v>
      </c>
      <c r="O6" s="162"/>
    </row>
    <row r="7" spans="2:21" x14ac:dyDescent="0.25">
      <c r="B7" s="14" t="s">
        <v>4</v>
      </c>
      <c r="C7" s="15" t="s">
        <v>7</v>
      </c>
      <c r="D7" s="42">
        <v>210</v>
      </c>
      <c r="E7" s="116">
        <v>252</v>
      </c>
      <c r="F7" s="207">
        <f>2100+37</f>
        <v>2137</v>
      </c>
      <c r="G7" s="147">
        <v>1098</v>
      </c>
      <c r="H7" s="147">
        <v>352.5</v>
      </c>
      <c r="I7" s="139">
        <v>39</v>
      </c>
      <c r="J7" s="147">
        <f>51+50.5+32+58.5+25</f>
        <v>217</v>
      </c>
      <c r="K7" s="147">
        <v>152.5</v>
      </c>
      <c r="L7" s="214">
        <v>133</v>
      </c>
      <c r="M7" s="116">
        <v>2244</v>
      </c>
      <c r="N7" s="217">
        <v>1993</v>
      </c>
      <c r="O7" s="162"/>
    </row>
    <row r="8" spans="2:21" ht="15.75" thickBot="1" x14ac:dyDescent="0.3">
      <c r="B8" s="17" t="s">
        <v>5</v>
      </c>
      <c r="C8" s="18" t="s">
        <v>10</v>
      </c>
      <c r="D8" s="131">
        <v>300</v>
      </c>
      <c r="E8" s="132">
        <v>311</v>
      </c>
      <c r="F8" s="208">
        <v>3000</v>
      </c>
      <c r="G8" s="149">
        <v>2439</v>
      </c>
      <c r="H8" s="149">
        <v>262</v>
      </c>
      <c r="I8" s="140">
        <v>286</v>
      </c>
      <c r="J8" s="149">
        <f>178+345+137+309+40</f>
        <v>1009</v>
      </c>
      <c r="K8" s="149">
        <v>288.5</v>
      </c>
      <c r="L8" s="215">
        <v>418</v>
      </c>
      <c r="M8" s="253">
        <v>250</v>
      </c>
      <c r="N8" s="218">
        <v>4319.5</v>
      </c>
      <c r="O8" s="162"/>
    </row>
    <row r="9" spans="2:21" ht="15.75" thickTop="1" x14ac:dyDescent="0.25"/>
    <row r="10" spans="2:21" ht="15.75" thickBot="1" x14ac:dyDescent="0.3"/>
    <row r="11" spans="2:21" ht="20.25" thickTop="1" thickBot="1" x14ac:dyDescent="0.35">
      <c r="D11" s="267" t="s">
        <v>254</v>
      </c>
      <c r="E11" s="268"/>
      <c r="F11" s="268"/>
      <c r="G11" s="268"/>
      <c r="H11" s="268"/>
      <c r="I11" s="268"/>
      <c r="J11" s="269"/>
      <c r="K11" s="220"/>
    </row>
    <row r="12" spans="2:21" ht="109.5" customHeight="1" thickTop="1" thickBot="1" x14ac:dyDescent="0.3">
      <c r="B12" s="8" t="s">
        <v>11</v>
      </c>
      <c r="C12" s="9" t="s">
        <v>12</v>
      </c>
      <c r="D12" s="156" t="s">
        <v>247</v>
      </c>
      <c r="E12" s="157" t="s">
        <v>248</v>
      </c>
      <c r="F12" s="157" t="s">
        <v>249</v>
      </c>
      <c r="G12" s="157" t="s">
        <v>250</v>
      </c>
      <c r="H12" s="163" t="s">
        <v>251</v>
      </c>
      <c r="I12" s="191" t="s">
        <v>252</v>
      </c>
      <c r="J12" s="192" t="s">
        <v>253</v>
      </c>
    </row>
    <row r="13" spans="2:21" ht="15.75" thickTop="1" x14ac:dyDescent="0.25">
      <c r="B13" s="11" t="s">
        <v>149</v>
      </c>
      <c r="C13" s="150" t="s">
        <v>13</v>
      </c>
      <c r="D13" s="152">
        <v>590</v>
      </c>
      <c r="E13" s="138">
        <v>590</v>
      </c>
      <c r="F13" s="138">
        <v>590</v>
      </c>
      <c r="G13" s="138">
        <v>308</v>
      </c>
      <c r="H13" s="115">
        <v>379</v>
      </c>
      <c r="I13" s="187">
        <v>8</v>
      </c>
      <c r="J13" s="193" t="s">
        <v>305</v>
      </c>
    </row>
    <row r="14" spans="2:21" x14ac:dyDescent="0.25">
      <c r="B14" s="14" t="s">
        <v>3</v>
      </c>
      <c r="C14" s="15" t="s">
        <v>10</v>
      </c>
      <c r="D14" s="153">
        <v>286</v>
      </c>
      <c r="E14" s="139">
        <v>141</v>
      </c>
      <c r="F14" s="139">
        <v>130</v>
      </c>
      <c r="G14" s="139">
        <v>130</v>
      </c>
      <c r="H14" s="116">
        <v>89</v>
      </c>
      <c r="I14" s="189">
        <v>0</v>
      </c>
      <c r="J14" s="122" t="s">
        <v>309</v>
      </c>
    </row>
    <row r="15" spans="2:21" x14ac:dyDescent="0.25">
      <c r="B15" s="14" t="s">
        <v>4</v>
      </c>
      <c r="C15" s="15" t="s">
        <v>7</v>
      </c>
      <c r="D15" s="153">
        <v>252</v>
      </c>
      <c r="E15" s="139">
        <v>204</v>
      </c>
      <c r="F15" s="139">
        <v>169</v>
      </c>
      <c r="G15" s="139">
        <v>169</v>
      </c>
      <c r="H15" s="116">
        <v>115</v>
      </c>
      <c r="I15" s="189">
        <v>0</v>
      </c>
      <c r="J15" s="122" t="s">
        <v>311</v>
      </c>
    </row>
    <row r="16" spans="2:21" ht="15.75" thickBot="1" x14ac:dyDescent="0.3">
      <c r="B16" s="17" t="s">
        <v>5</v>
      </c>
      <c r="C16" s="18" t="s">
        <v>10</v>
      </c>
      <c r="D16" s="154">
        <v>328</v>
      </c>
      <c r="E16" s="140">
        <v>255</v>
      </c>
      <c r="F16" s="140">
        <v>152</v>
      </c>
      <c r="G16" s="140">
        <v>152</v>
      </c>
      <c r="H16" s="132">
        <v>129</v>
      </c>
      <c r="I16" s="190">
        <v>0</v>
      </c>
      <c r="J16" s="123" t="s">
        <v>312</v>
      </c>
    </row>
    <row r="17" spans="2:18" ht="15.75" thickTop="1" x14ac:dyDescent="0.25">
      <c r="R17"/>
    </row>
    <row r="18" spans="2:18" ht="15.75" thickBot="1" x14ac:dyDescent="0.3"/>
    <row r="19" spans="2:18" ht="20.25" thickTop="1" thickBot="1" x14ac:dyDescent="0.35">
      <c r="D19" s="267" t="s">
        <v>265</v>
      </c>
      <c r="E19" s="268"/>
      <c r="F19" s="268"/>
      <c r="G19" s="268"/>
      <c r="H19" s="268"/>
      <c r="I19" s="268"/>
      <c r="J19" s="268"/>
      <c r="K19" s="268"/>
      <c r="L19" s="268"/>
      <c r="M19" s="268"/>
      <c r="N19" s="269"/>
    </row>
    <row r="20" spans="2:18" ht="92.25" customHeight="1" thickTop="1" thickBot="1" x14ac:dyDescent="0.3">
      <c r="B20" s="8" t="s">
        <v>11</v>
      </c>
      <c r="C20" s="9" t="s">
        <v>12</v>
      </c>
      <c r="D20" s="222" t="s">
        <v>256</v>
      </c>
      <c r="E20" s="163" t="s">
        <v>255</v>
      </c>
      <c r="F20" s="226" t="s">
        <v>257</v>
      </c>
      <c r="G20" s="157" t="s">
        <v>258</v>
      </c>
      <c r="H20" s="157" t="s">
        <v>259</v>
      </c>
      <c r="I20" s="157" t="s">
        <v>260</v>
      </c>
      <c r="J20" s="230" t="s">
        <v>261</v>
      </c>
      <c r="K20" s="221" t="s">
        <v>262</v>
      </c>
      <c r="L20" s="235" t="s">
        <v>263</v>
      </c>
      <c r="M20" s="231" t="s">
        <v>264</v>
      </c>
      <c r="N20" s="231" t="s">
        <v>306</v>
      </c>
      <c r="O20" s="161"/>
      <c r="P20"/>
      <c r="Q20"/>
      <c r="R20"/>
    </row>
    <row r="21" spans="2:18" ht="15.75" thickTop="1" x14ac:dyDescent="0.25">
      <c r="B21" s="11" t="s">
        <v>149</v>
      </c>
      <c r="C21" s="151" t="s">
        <v>13</v>
      </c>
      <c r="D21" s="223">
        <v>259</v>
      </c>
      <c r="E21" s="115">
        <v>620</v>
      </c>
      <c r="F21" s="227">
        <v>26</v>
      </c>
      <c r="G21" s="138">
        <v>38</v>
      </c>
      <c r="H21" s="138">
        <v>0</v>
      </c>
      <c r="I21" s="138">
        <v>36</v>
      </c>
      <c r="J21" s="117">
        <v>416</v>
      </c>
      <c r="K21" s="213">
        <v>1054</v>
      </c>
      <c r="L21" s="236">
        <v>0</v>
      </c>
      <c r="M21" s="232">
        <v>0</v>
      </c>
      <c r="N21" s="232">
        <v>1054</v>
      </c>
      <c r="O21" s="162"/>
      <c r="P21"/>
      <c r="Q21"/>
      <c r="R21"/>
    </row>
    <row r="22" spans="2:18" x14ac:dyDescent="0.25">
      <c r="B22" s="14" t="s">
        <v>3</v>
      </c>
      <c r="C22" s="185" t="s">
        <v>10</v>
      </c>
      <c r="D22" s="207">
        <v>130</v>
      </c>
      <c r="E22" s="72">
        <v>165</v>
      </c>
      <c r="F22" s="228"/>
      <c r="G22" s="139">
        <v>18</v>
      </c>
      <c r="H22" s="139">
        <v>1</v>
      </c>
      <c r="I22" s="139">
        <v>3</v>
      </c>
      <c r="J22" s="118">
        <v>208</v>
      </c>
      <c r="K22" s="214">
        <v>20</v>
      </c>
      <c r="L22" s="237">
        <v>6</v>
      </c>
      <c r="M22" s="233">
        <v>8</v>
      </c>
      <c r="N22" s="233">
        <v>34</v>
      </c>
      <c r="O22" s="162"/>
    </row>
    <row r="23" spans="2:18" x14ac:dyDescent="0.25">
      <c r="B23" s="14" t="s">
        <v>4</v>
      </c>
      <c r="C23" s="185" t="s">
        <v>7</v>
      </c>
      <c r="D23" s="224">
        <v>210</v>
      </c>
      <c r="E23" s="116">
        <v>119</v>
      </c>
      <c r="F23" s="228"/>
      <c r="G23" s="139">
        <v>90</v>
      </c>
      <c r="H23" s="139">
        <v>22</v>
      </c>
      <c r="I23" s="139">
        <v>21</v>
      </c>
      <c r="J23" s="118">
        <f>224+76</f>
        <v>300</v>
      </c>
      <c r="K23" s="214">
        <v>180</v>
      </c>
      <c r="L23" s="237">
        <v>4</v>
      </c>
      <c r="M23" s="233">
        <v>31</v>
      </c>
      <c r="N23" s="251">
        <v>437</v>
      </c>
      <c r="O23" s="162"/>
    </row>
    <row r="24" spans="2:18" ht="15.75" thickBot="1" x14ac:dyDescent="0.3">
      <c r="B24" s="17" t="s">
        <v>5</v>
      </c>
      <c r="C24" s="186" t="s">
        <v>10</v>
      </c>
      <c r="D24" s="225">
        <v>124</v>
      </c>
      <c r="E24" s="132">
        <v>111</v>
      </c>
      <c r="F24" s="229">
        <v>13</v>
      </c>
      <c r="G24" s="140">
        <v>15</v>
      </c>
      <c r="H24" s="140">
        <v>4</v>
      </c>
      <c r="I24" s="140">
        <v>0</v>
      </c>
      <c r="J24" s="125">
        <v>208</v>
      </c>
      <c r="K24" s="215">
        <v>38</v>
      </c>
      <c r="L24" s="238"/>
      <c r="M24" s="234"/>
      <c r="N24" s="234">
        <v>38</v>
      </c>
      <c r="O24" s="162"/>
      <c r="P24"/>
      <c r="Q24"/>
      <c r="R24"/>
    </row>
    <row r="25" spans="2:18" ht="15.75" thickTop="1" x14ac:dyDescent="0.25">
      <c r="P25"/>
      <c r="Q25"/>
      <c r="R25"/>
    </row>
    <row r="26" spans="2:18" ht="15.75" thickBot="1" x14ac:dyDescent="0.3"/>
    <row r="27" spans="2:18" ht="20.25" thickTop="1" thickBot="1" x14ac:dyDescent="0.35">
      <c r="D27" s="267" t="s">
        <v>279</v>
      </c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9"/>
    </row>
    <row r="28" spans="2:18" ht="121.5" thickTop="1" thickBot="1" x14ac:dyDescent="0.3">
      <c r="B28" s="8" t="s">
        <v>11</v>
      </c>
      <c r="C28" s="9" t="s">
        <v>12</v>
      </c>
      <c r="D28" s="222" t="s">
        <v>266</v>
      </c>
      <c r="E28" s="163" t="s">
        <v>267</v>
      </c>
      <c r="F28" s="163" t="s">
        <v>268</v>
      </c>
      <c r="G28" s="163" t="s">
        <v>310</v>
      </c>
      <c r="H28" s="222" t="s">
        <v>307</v>
      </c>
      <c r="I28" s="221" t="s">
        <v>269</v>
      </c>
      <c r="J28" s="239" t="s">
        <v>270</v>
      </c>
      <c r="K28" s="202" t="s">
        <v>271</v>
      </c>
      <c r="L28" s="240" t="s">
        <v>272</v>
      </c>
      <c r="M28" s="164" t="s">
        <v>274</v>
      </c>
      <c r="N28" s="244" t="s">
        <v>275</v>
      </c>
      <c r="O28" s="164" t="s">
        <v>292</v>
      </c>
      <c r="P28" s="244" t="s">
        <v>278</v>
      </c>
    </row>
    <row r="29" spans="2:18" ht="15.75" thickTop="1" x14ac:dyDescent="0.25">
      <c r="B29" s="11" t="s">
        <v>149</v>
      </c>
      <c r="C29" s="151" t="s">
        <v>13</v>
      </c>
      <c r="D29" s="223">
        <v>238</v>
      </c>
      <c r="E29" s="115">
        <v>231</v>
      </c>
      <c r="F29" s="115">
        <v>394</v>
      </c>
      <c r="G29" s="115">
        <v>231</v>
      </c>
      <c r="H29" s="245">
        <f>714+82+30</f>
        <v>826</v>
      </c>
      <c r="I29" s="213">
        <v>653</v>
      </c>
      <c r="J29" s="146">
        <v>44</v>
      </c>
      <c r="K29" s="198">
        <v>29</v>
      </c>
      <c r="L29" s="241">
        <f>86+0+14</f>
        <v>100</v>
      </c>
      <c r="M29" s="165">
        <v>12</v>
      </c>
      <c r="N29" s="216">
        <v>12</v>
      </c>
      <c r="O29" s="165">
        <v>231</v>
      </c>
      <c r="P29" s="216">
        <v>1118</v>
      </c>
    </row>
    <row r="30" spans="2:18" x14ac:dyDescent="0.25">
      <c r="B30" s="14" t="s">
        <v>3</v>
      </c>
      <c r="C30" s="185" t="s">
        <v>10</v>
      </c>
      <c r="D30" s="207">
        <v>120</v>
      </c>
      <c r="E30" s="72">
        <v>54</v>
      </c>
      <c r="F30" s="116">
        <v>141</v>
      </c>
      <c r="G30" s="116">
        <v>29</v>
      </c>
      <c r="H30" s="246">
        <v>360</v>
      </c>
      <c r="I30" s="214">
        <v>145</v>
      </c>
      <c r="J30" s="147">
        <v>16</v>
      </c>
      <c r="K30" s="200">
        <v>103</v>
      </c>
      <c r="L30" s="242">
        <f>246+7+110</f>
        <v>363</v>
      </c>
      <c r="M30" s="166">
        <v>24.5</v>
      </c>
      <c r="N30" s="217">
        <v>25.5</v>
      </c>
      <c r="O30" s="166">
        <v>54</v>
      </c>
      <c r="P30" s="217">
        <v>574</v>
      </c>
      <c r="Q30"/>
      <c r="R30"/>
    </row>
    <row r="31" spans="2:18" x14ac:dyDescent="0.25">
      <c r="B31" s="14" t="s">
        <v>4</v>
      </c>
      <c r="C31" s="185" t="s">
        <v>7</v>
      </c>
      <c r="D31" s="224">
        <v>84</v>
      </c>
      <c r="E31" s="116">
        <v>42</v>
      </c>
      <c r="F31" s="116">
        <v>101</v>
      </c>
      <c r="G31" s="116">
        <v>69</v>
      </c>
      <c r="H31" s="246">
        <v>252</v>
      </c>
      <c r="I31" s="214">
        <v>114</v>
      </c>
      <c r="J31" s="147">
        <v>66</v>
      </c>
      <c r="K31" s="200">
        <v>29</v>
      </c>
      <c r="L31" s="242">
        <f>39+3.5+27+18.5</f>
        <v>88</v>
      </c>
      <c r="M31" s="166">
        <v>30</v>
      </c>
      <c r="N31" s="217">
        <v>31</v>
      </c>
      <c r="O31" s="166">
        <v>98</v>
      </c>
      <c r="P31" s="248">
        <v>358</v>
      </c>
      <c r="Q31"/>
      <c r="R31"/>
    </row>
    <row r="32" spans="2:18" ht="15.75" thickBot="1" x14ac:dyDescent="0.3">
      <c r="B32" s="17" t="s">
        <v>5</v>
      </c>
      <c r="C32" s="186" t="s">
        <v>10</v>
      </c>
      <c r="D32" s="225">
        <v>120</v>
      </c>
      <c r="E32" s="132">
        <v>32</v>
      </c>
      <c r="F32" s="132">
        <v>60</v>
      </c>
      <c r="G32" s="132">
        <v>32</v>
      </c>
      <c r="H32" s="247">
        <v>360</v>
      </c>
      <c r="I32" s="215">
        <v>102</v>
      </c>
      <c r="J32" s="149">
        <v>0</v>
      </c>
      <c r="K32" s="201">
        <v>30</v>
      </c>
      <c r="L32" s="243">
        <f>125+18+15.5</f>
        <v>158.5</v>
      </c>
      <c r="M32" s="169">
        <v>10</v>
      </c>
      <c r="N32" s="218">
        <v>9.5</v>
      </c>
      <c r="O32" s="169">
        <v>32</v>
      </c>
      <c r="P32" s="218">
        <v>270</v>
      </c>
      <c r="Q32"/>
      <c r="R32"/>
    </row>
    <row r="33" spans="2:18" ht="15.75" thickTop="1" x14ac:dyDescent="0.25">
      <c r="M33"/>
      <c r="N33"/>
      <c r="O33"/>
      <c r="P33"/>
      <c r="Q33"/>
      <c r="R33"/>
    </row>
    <row r="34" spans="2:18" x14ac:dyDescent="0.25">
      <c r="D34" s="205"/>
      <c r="E34" s="205"/>
      <c r="F34" s="205"/>
      <c r="G34" s="205"/>
      <c r="H34" s="205"/>
      <c r="I34" s="205"/>
      <c r="J34" s="205"/>
      <c r="K34" s="205"/>
      <c r="L34" s="205"/>
      <c r="M34"/>
      <c r="N34"/>
      <c r="O34"/>
      <c r="P34"/>
      <c r="Q34"/>
      <c r="R34"/>
    </row>
    <row r="35" spans="2:18" ht="68.25" customHeight="1" x14ac:dyDescent="0.25">
      <c r="D35" s="205"/>
      <c r="E35" s="205"/>
      <c r="F35" s="205"/>
      <c r="G35" s="205"/>
      <c r="H35" s="205"/>
      <c r="I35" s="205"/>
      <c r="J35" s="205"/>
      <c r="K35" s="205"/>
      <c r="L35" s="205"/>
      <c r="M35"/>
      <c r="N35"/>
      <c r="O35"/>
      <c r="P35"/>
      <c r="Q35"/>
      <c r="R35"/>
    </row>
    <row r="36" spans="2:18" x14ac:dyDescent="0.25">
      <c r="D36" s="205"/>
      <c r="E36" s="205"/>
      <c r="F36" s="205"/>
      <c r="G36" s="205"/>
      <c r="H36" s="205"/>
      <c r="I36" s="205"/>
      <c r="J36" s="205"/>
      <c r="K36" s="205"/>
      <c r="L36" s="205"/>
      <c r="M36"/>
      <c r="N36"/>
      <c r="O36"/>
      <c r="P36"/>
      <c r="Q36"/>
      <c r="R36"/>
    </row>
    <row r="37" spans="2:18" x14ac:dyDescent="0.25">
      <c r="D37" s="205"/>
      <c r="E37" s="205"/>
      <c r="F37" s="205"/>
      <c r="G37" s="205"/>
      <c r="H37" s="205"/>
      <c r="I37" s="205"/>
      <c r="J37" s="205"/>
      <c r="K37" s="205"/>
      <c r="L37" s="205"/>
      <c r="M37"/>
      <c r="N37"/>
      <c r="O37"/>
      <c r="P37"/>
      <c r="Q37"/>
      <c r="R37"/>
    </row>
    <row r="38" spans="2:18" ht="21" x14ac:dyDescent="0.35">
      <c r="B38" s="210" t="s">
        <v>302</v>
      </c>
      <c r="D38" s="205"/>
      <c r="E38" s="205" t="s">
        <v>303</v>
      </c>
      <c r="F38" s="205"/>
      <c r="G38" s="205"/>
      <c r="H38" s="205"/>
      <c r="I38" s="205"/>
      <c r="J38" s="205"/>
      <c r="K38" s="205"/>
      <c r="L38" s="205"/>
      <c r="M38"/>
      <c r="N38"/>
      <c r="O38"/>
      <c r="P38"/>
      <c r="Q38"/>
      <c r="R38"/>
    </row>
    <row r="39" spans="2:18" ht="15.75" thickBot="1" x14ac:dyDescent="0.3"/>
    <row r="40" spans="2:18" ht="20.25" thickTop="1" thickBot="1" x14ac:dyDescent="0.35">
      <c r="D40" s="267" t="s">
        <v>294</v>
      </c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9"/>
    </row>
    <row r="41" spans="2:18" ht="106.5" thickTop="1" thickBot="1" x14ac:dyDescent="0.3">
      <c r="B41" s="8" t="s">
        <v>11</v>
      </c>
      <c r="C41" s="9" t="s">
        <v>12</v>
      </c>
      <c r="D41" s="222" t="s">
        <v>280</v>
      </c>
      <c r="E41" s="163" t="s">
        <v>281</v>
      </c>
      <c r="F41" s="163" t="s">
        <v>282</v>
      </c>
      <c r="G41" s="163" t="s">
        <v>283</v>
      </c>
      <c r="H41" s="163" t="s">
        <v>284</v>
      </c>
      <c r="I41" s="222" t="s">
        <v>286</v>
      </c>
      <c r="J41" s="239" t="s">
        <v>285</v>
      </c>
      <c r="K41" s="239" t="s">
        <v>287</v>
      </c>
      <c r="L41" s="202" t="s">
        <v>288</v>
      </c>
      <c r="M41" s="240" t="s">
        <v>289</v>
      </c>
      <c r="N41" s="164" t="s">
        <v>290</v>
      </c>
      <c r="O41" s="244" t="s">
        <v>291</v>
      </c>
      <c r="P41" s="164" t="s">
        <v>308</v>
      </c>
      <c r="Q41" s="244" t="s">
        <v>293</v>
      </c>
      <c r="R41"/>
    </row>
    <row r="42" spans="2:18" ht="15.75" thickTop="1" x14ac:dyDescent="0.25">
      <c r="B42" s="11" t="s">
        <v>149</v>
      </c>
      <c r="C42" s="151" t="s">
        <v>13</v>
      </c>
      <c r="D42" s="223">
        <v>110</v>
      </c>
      <c r="E42" s="115">
        <v>44</v>
      </c>
      <c r="F42" s="115">
        <v>189</v>
      </c>
      <c r="G42" s="115">
        <v>44</v>
      </c>
      <c r="H42" s="115">
        <v>44</v>
      </c>
      <c r="I42" s="245">
        <v>550</v>
      </c>
      <c r="J42" s="146">
        <v>453</v>
      </c>
      <c r="K42" s="146">
        <v>16</v>
      </c>
      <c r="L42" s="198">
        <v>14</v>
      </c>
      <c r="M42" s="241">
        <f>56+6+24</f>
        <v>86</v>
      </c>
      <c r="N42" s="165">
        <v>21</v>
      </c>
      <c r="O42" s="216">
        <v>21</v>
      </c>
      <c r="P42" s="165">
        <v>44</v>
      </c>
      <c r="Q42" s="216">
        <v>601</v>
      </c>
      <c r="R42"/>
    </row>
    <row r="43" spans="2:18" x14ac:dyDescent="0.25">
      <c r="B43" s="14" t="s">
        <v>3</v>
      </c>
      <c r="C43" s="185" t="s">
        <v>10</v>
      </c>
      <c r="D43" s="207">
        <v>78</v>
      </c>
      <c r="E43" s="72">
        <v>14</v>
      </c>
      <c r="F43" s="116">
        <v>39</v>
      </c>
      <c r="G43" s="116">
        <v>0</v>
      </c>
      <c r="H43" s="116">
        <v>14</v>
      </c>
      <c r="I43" s="246">
        <v>390</v>
      </c>
      <c r="J43" s="147">
        <v>138</v>
      </c>
      <c r="K43" s="147">
        <v>0</v>
      </c>
      <c r="L43" s="200">
        <v>14</v>
      </c>
      <c r="M43" s="242">
        <f>34+11+37</f>
        <v>82</v>
      </c>
      <c r="N43" s="166">
        <v>2</v>
      </c>
      <c r="O43" s="217">
        <v>2</v>
      </c>
      <c r="P43" s="166">
        <v>14</v>
      </c>
      <c r="Q43" s="217">
        <v>224</v>
      </c>
    </row>
    <row r="44" spans="2:18" x14ac:dyDescent="0.25">
      <c r="B44" s="14" t="s">
        <v>4</v>
      </c>
      <c r="C44" s="185" t="s">
        <v>7</v>
      </c>
      <c r="D44" s="224">
        <v>84</v>
      </c>
      <c r="E44" s="116">
        <v>43</v>
      </c>
      <c r="F44" s="116">
        <v>104</v>
      </c>
      <c r="G44" s="116">
        <v>77</v>
      </c>
      <c r="H44" s="116">
        <v>133</v>
      </c>
      <c r="I44" s="246">
        <v>252</v>
      </c>
      <c r="J44" s="147">
        <v>231</v>
      </c>
      <c r="K44" s="147">
        <v>44.5</v>
      </c>
      <c r="L44" s="200">
        <v>18</v>
      </c>
      <c r="M44" s="242">
        <f>32+10+36.5</f>
        <v>78.5</v>
      </c>
      <c r="N44" s="166">
        <v>30</v>
      </c>
      <c r="O44" s="217">
        <v>18</v>
      </c>
      <c r="P44" s="252">
        <v>759</v>
      </c>
      <c r="Q44" s="248">
        <v>535</v>
      </c>
    </row>
    <row r="45" spans="2:18" ht="15.75" thickBot="1" x14ac:dyDescent="0.3">
      <c r="B45" s="17" t="s">
        <v>5</v>
      </c>
      <c r="C45" s="186" t="s">
        <v>10</v>
      </c>
      <c r="D45" s="225">
        <v>38</v>
      </c>
      <c r="E45" s="132">
        <v>13</v>
      </c>
      <c r="F45" s="132">
        <v>17</v>
      </c>
      <c r="G45" s="132">
        <v>13</v>
      </c>
      <c r="H45" s="132">
        <v>13</v>
      </c>
      <c r="I45" s="247">
        <v>190</v>
      </c>
      <c r="J45" s="149">
        <v>53.5</v>
      </c>
      <c r="K45" s="149">
        <v>0</v>
      </c>
      <c r="L45" s="201">
        <v>5</v>
      </c>
      <c r="M45" s="243">
        <f>6</f>
        <v>6</v>
      </c>
      <c r="N45" s="169">
        <v>6.5</v>
      </c>
      <c r="O45" s="218">
        <v>6.5</v>
      </c>
      <c r="P45" s="254">
        <v>9</v>
      </c>
      <c r="Q45" s="218">
        <v>72.5</v>
      </c>
    </row>
    <row r="46" spans="2:18" ht="15.75" thickTop="1" x14ac:dyDescent="0.25"/>
    <row r="47" spans="2:18" x14ac:dyDescent="0.25"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</row>
    <row r="48" spans="2:18" ht="15.75" thickBot="1" x14ac:dyDescent="0.3"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</row>
    <row r="49" spans="2:9" ht="20.25" thickTop="1" thickBot="1" x14ac:dyDescent="0.35">
      <c r="D49" s="267" t="s">
        <v>301</v>
      </c>
      <c r="E49" s="268"/>
      <c r="F49" s="268"/>
      <c r="G49" s="268"/>
      <c r="H49" s="268"/>
      <c r="I49" s="269"/>
    </row>
    <row r="50" spans="2:9" ht="91.5" thickTop="1" thickBot="1" x14ac:dyDescent="0.3">
      <c r="B50" s="8" t="s">
        <v>11</v>
      </c>
      <c r="C50" s="9" t="s">
        <v>12</v>
      </c>
      <c r="D50" s="156" t="s">
        <v>295</v>
      </c>
      <c r="E50" s="157" t="s">
        <v>296</v>
      </c>
      <c r="F50" s="157" t="s">
        <v>300</v>
      </c>
      <c r="G50" s="157" t="s">
        <v>298</v>
      </c>
      <c r="H50" s="163" t="s">
        <v>297</v>
      </c>
      <c r="I50" s="158" t="s">
        <v>299</v>
      </c>
    </row>
    <row r="51" spans="2:9" ht="15.75" thickTop="1" x14ac:dyDescent="0.25">
      <c r="B51" s="11" t="s">
        <v>149</v>
      </c>
      <c r="C51" s="150" t="s">
        <v>13</v>
      </c>
      <c r="D51" s="152">
        <v>8</v>
      </c>
      <c r="E51" s="138">
        <v>17</v>
      </c>
      <c r="F51" s="138">
        <v>3</v>
      </c>
      <c r="G51" s="138">
        <v>16</v>
      </c>
      <c r="H51" s="115">
        <v>21</v>
      </c>
      <c r="I51" s="45">
        <v>15</v>
      </c>
    </row>
    <row r="52" spans="2:9" x14ac:dyDescent="0.25">
      <c r="B52" s="14" t="s">
        <v>3</v>
      </c>
      <c r="C52" s="15" t="s">
        <v>10</v>
      </c>
      <c r="D52" s="153">
        <v>0</v>
      </c>
      <c r="E52" s="139">
        <v>0</v>
      </c>
      <c r="F52" s="139">
        <v>0</v>
      </c>
      <c r="G52" s="139">
        <v>6</v>
      </c>
      <c r="H52" s="116">
        <v>10</v>
      </c>
      <c r="I52" s="46">
        <v>5</v>
      </c>
    </row>
    <row r="53" spans="2:9" x14ac:dyDescent="0.25">
      <c r="B53" s="14" t="s">
        <v>4</v>
      </c>
      <c r="C53" s="15" t="s">
        <v>7</v>
      </c>
      <c r="D53" s="153">
        <v>0</v>
      </c>
      <c r="E53" s="139">
        <v>1</v>
      </c>
      <c r="F53" s="139">
        <v>3</v>
      </c>
      <c r="G53" s="139">
        <v>0</v>
      </c>
      <c r="H53" s="116">
        <v>9</v>
      </c>
      <c r="I53" s="46">
        <v>9</v>
      </c>
    </row>
    <row r="54" spans="2:9" ht="15.75" thickBot="1" x14ac:dyDescent="0.3">
      <c r="B54" s="17" t="s">
        <v>5</v>
      </c>
      <c r="C54" s="18" t="s">
        <v>10</v>
      </c>
      <c r="D54" s="154">
        <v>1</v>
      </c>
      <c r="E54" s="140">
        <v>0</v>
      </c>
      <c r="F54" s="140">
        <v>0</v>
      </c>
      <c r="G54" s="140">
        <v>6</v>
      </c>
      <c r="H54" s="132">
        <v>5</v>
      </c>
      <c r="I54" s="130">
        <v>5</v>
      </c>
    </row>
    <row r="55" spans="2:9" ht="15.75" thickTop="1" x14ac:dyDescent="0.25"/>
    <row r="58" spans="2:9" x14ac:dyDescent="0.25">
      <c r="C58" s="96"/>
      <c r="D58" s="2" t="s">
        <v>64</v>
      </c>
    </row>
    <row r="59" spans="2:9" x14ac:dyDescent="0.25">
      <c r="C59" s="97"/>
      <c r="D59" s="2" t="s">
        <v>65</v>
      </c>
    </row>
    <row r="60" spans="2:9" x14ac:dyDescent="0.25">
      <c r="C60" s="98"/>
      <c r="D60" s="2" t="s">
        <v>66</v>
      </c>
    </row>
  </sheetData>
  <mergeCells count="6">
    <mergeCell ref="D49:I49"/>
    <mergeCell ref="D19:N19"/>
    <mergeCell ref="D27:P27"/>
    <mergeCell ref="D3:N3"/>
    <mergeCell ref="D11:J11"/>
    <mergeCell ref="D40:Q40"/>
  </mergeCell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Step 2</vt:lpstr>
      <vt:lpstr>CADINS</vt:lpstr>
      <vt:lpstr>Hidden Harm</vt:lpstr>
      <vt:lpstr>Low Threshold</vt:lpstr>
      <vt:lpstr>Targeted Prev</vt:lpstr>
      <vt:lpstr>Youth Treatment</vt:lpstr>
    </vt:vector>
  </TitlesOfParts>
  <Company>HSC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Jackson</dc:creator>
  <cp:lastModifiedBy>Nigel Jackson</cp:lastModifiedBy>
  <cp:lastPrinted>2019-10-09T09:48:27Z</cp:lastPrinted>
  <dcterms:created xsi:type="dcterms:W3CDTF">2019-07-04T10:09:39Z</dcterms:created>
  <dcterms:modified xsi:type="dcterms:W3CDTF">2019-10-30T14:52:14Z</dcterms:modified>
</cp:coreProperties>
</file>